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812" tabRatio="50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" sheetId="9" r:id="rId9"/>
  </sheets>
  <externalReferences>
    <externalReference r:id="rId12"/>
  </externalReferences>
  <definedNames>
    <definedName name="_xlnm.Print_Titles" localSheetId="4">'F5_EAID'!$1:$10</definedName>
    <definedName name="_xlnm.Print_Titles" localSheetId="5">'F6a_EAEPED_COG'!$1:$9</definedName>
  </definedNames>
  <calcPr fullCalcOnLoad="1"/>
</workbook>
</file>

<file path=xl/sharedStrings.xml><?xml version="1.0" encoding="utf-8"?>
<sst xmlns="http://schemas.openxmlformats.org/spreadsheetml/2006/main" count="672" uniqueCount="498">
  <si>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</si>
  <si>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</si>
  <si>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</si>
  <si>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</si>
  <si>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</si>
  <si>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</si>
  <si>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</si>
  <si>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</si>
  <si>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</si>
  <si>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</si>
  <si>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</si>
  <si>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</si>
  <si>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</si>
  <si>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</si>
  <si>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</si>
  <si>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</si>
  <si>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</si>
  <si>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</si>
  <si>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</si>
  <si>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</si>
  <si>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b. Derechos a Recibir Efectivo o Equivalentes (b=b1+b2+b3+b4+b5+b6+b7)</t>
  </si>
  <si>
    <t>a7) Retenciones y Contribuciones por Pagar a Corto Plazo</t>
  </si>
  <si>
    <t>b1) Inversiones Financieras de Corto Plazo</t>
  </si>
  <si>
    <t>a8) Devoluciones de la Ley de Ingresos por Pagar a Corto Plazo</t>
  </si>
  <si>
    <t>b2) Cuentas por Cobrar a Corto Plazo</t>
  </si>
  <si>
    <t>a9) Otras Cuentas por Pagar a Corto Plazo</t>
  </si>
  <si>
    <t>b3) Deudores Diversos por Cobrar a Corto Plazo</t>
  </si>
  <si>
    <t>b. Documentos por Pagar a Corto Plazo (b=b1+b2+b3)</t>
  </si>
  <si>
    <t>b4) Ingresos por Recuperar a Corto Plazo</t>
  </si>
  <si>
    <t>b1) Documentos Comerciales por Pagar a Corto Plazo</t>
  </si>
  <si>
    <t>b5) Deudores por Anticipos de la Tesorería a Corto Plazo</t>
  </si>
  <si>
    <t>b2) Documentos con Contratistas por Obras Públicas por Pagar a Corto Plazo</t>
  </si>
  <si>
    <t>b6) Préstamos Otorgados a Corto Plazo</t>
  </si>
  <si>
    <t>b3) Otros Documentos por Pagar a Corto Plazo</t>
  </si>
  <si>
    <t>b7) Otros Derechos a Recibir Efectivo o Equivalentes a Corto Plazo</t>
  </si>
  <si>
    <t>c. Porción a Corto Plazo de la Deuda Pública a Largo Plazo (c=c1+c2)</t>
  </si>
  <si>
    <t>c. Derechos a Recibir Bienes o Servicios (c=c1+c2+c3+c4+c5)</t>
  </si>
  <si>
    <t>c1) Porción a Corto Plazo de la Deuda Pública</t>
  </si>
  <si>
    <t>c1) Anticipo a Proveedores por Adquisición de Bienes y Prestación de Servicios a Corto Plazo</t>
  </si>
  <si>
    <t>c2) Porción a Corto Plazo de Arrendamiento Financiero</t>
  </si>
  <si>
    <t>d. Títulos y Valores a Corto Plazo</t>
  </si>
  <si>
    <t>c2) Anticipo a Proveedores por Adquisición de Bienes Inmuebles y Muebles a Corto Plazo</t>
  </si>
  <si>
    <t>e. Pasivos Diferidos a Corto Plazo (e=e1+e2+e3)</t>
  </si>
  <si>
    <t>e1) Ingresos Cobrados por Adelantado a Corto Plazo</t>
  </si>
  <si>
    <t>c3) Anticipo a Proveedores por Adquisición de Bienes Intangibles a Corto Plazo</t>
  </si>
  <si>
    <t>e2) Intereses Cobrados por Adelantado a Corto Plazo</t>
  </si>
  <si>
    <t>c4) Anticipo a Contratistas por Obras Públicas a Corto Plazo</t>
  </si>
  <si>
    <t>e3) Otros Pasivos Diferidos a Corto Plazo</t>
  </si>
  <si>
    <t>c5) Otros Derechos a Recibir Bienes o Servicios a Corto Plazo</t>
  </si>
  <si>
    <t>f. Fondos y Bienes de Terceros en Garantía y/o Administración a Corto Plazo (f=f1+f2+f3+f4+f5+f6)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</si>
  <si>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</si>
  <si>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</si>
  <si>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</si>
  <si>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</si>
  <si>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</si>
  <si>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</si>
  <si>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</si>
  <si>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</si>
  <si>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</si>
  <si>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</si>
  <si>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</si>
  <si>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</si>
  <si>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</si>
  <si>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</si>
  <si>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</si>
  <si>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</si>
  <si>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</si>
  <si>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</si>
  <si>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</si>
  <si>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</si>
  <si>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</si>
  <si>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</si>
  <si>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</si>
  <si>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</si>
  <si>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</si>
  <si>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</si>
  <si>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</si>
  <si>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</si>
  <si>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</si>
  <si>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IIA. Total de Pasivos Circulantes (IIA = a + b + c + d + e + f + g + h)</t>
  </si>
  <si>
    <t>IA. Total de Activos Circulantes (IA = a + b + c + d + e + f + g)</t>
  </si>
  <si>
    <t>Pasivo No Circulante</t>
  </si>
  <si>
    <t>Activo No Circulante</t>
  </si>
  <si>
    <t>a. Cuentas por Pagar a Largo Plazo</t>
  </si>
  <si>
    <t>a. Inversiones Financieras a Largo Plazo</t>
  </si>
  <si>
    <t>b. Documentos por Pagar a Largo Plazo</t>
  </si>
  <si>
    <t>b. Derechos a Recibir Efectivo o Equivalentes a Largo Plazo</t>
  </si>
  <si>
    <t>c. Deuda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</si>
  <si>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</si>
  <si>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</si>
  <si>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</si>
  <si>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en Administración a Largo Plazo</t>
  </si>
  <si>
    <t>e. Activos Intangibles</t>
  </si>
  <si>
    <t>f. Provisiones a Largo Plazo</t>
  </si>
  <si>
    <t>f. Depreciación, Deterioro y Amortización Acumulada de Bienes</t>
  </si>
  <si>
    <t>IIB. Total de Pasivos No Circulantes (IIB = a + b + c + d + e + f)</t>
  </si>
  <si>
    <t>g. Activos Diferidos</t>
  </si>
  <si>
    <t>h. Estimación por Pérdida o Deterioro de Activos no Circulantes</t>
  </si>
  <si>
    <t>II. Total del Pasivo (II = IIA + IIB)</t>
  </si>
  <si>
    <t>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</si>
  <si>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</si>
  <si>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</si>
  <si>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</si>
  <si>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</si>
  <si>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</si>
  <si>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</si>
  <si>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</si>
  <si>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</si>
  <si>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</si>
  <si>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</si>
  <si>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</si>
  <si>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</si>
  <si>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</si>
  <si>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</si>
  <si>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</si>
  <si>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</si>
  <si>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</si>
  <si>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</si>
  <si>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2021 (e)</t>
  </si>
  <si>
    <r>
      <t xml:space="preserve">PODER EJECUTIVO DEL ESTADO DE NAYARIT
Estado de Situación Financiera Detallado - LDF
 Al 31 de diciembre de 2022 y al 31 de diciembre de 2021 (b)
</t>
    </r>
    <r>
      <rPr>
        <b/>
        <sz val="7"/>
        <color indexed="8"/>
        <rFont val="Arial Narrow"/>
        <family val="2"/>
      </rPr>
      <t>(PESOS)</t>
    </r>
  </si>
  <si>
    <t>31 de diciembre de 2022 (d)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</si>
  <si>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Informe Analítico de la Deuda Pública y Otros Pasivos - LDF
</t>
    </r>
    <r>
      <rPr>
        <b/>
        <sz val="9"/>
        <color indexed="8"/>
        <rFont val="Arial Narrow"/>
        <family val="2"/>
      </rPr>
      <t xml:space="preserve"> Del 01 de enero al 31 de diciembre del 2022 (b)
</t>
    </r>
    <r>
      <rPr>
        <b/>
        <sz val="8"/>
        <color indexed="8"/>
        <rFont val="Arial Narrow"/>
        <family val="2"/>
      </rPr>
      <t>(PESOS)</t>
    </r>
  </si>
  <si>
    <t xml:space="preserve">
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</si>
  <si>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</si>
  <si>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</si>
  <si>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</si>
  <si>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</si>
  <si>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</si>
  <si>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</si>
  <si>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</si>
  <si>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</si>
  <si>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</si>
  <si>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</si>
  <si>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</si>
  <si>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</si>
  <si>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</si>
  <si>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</si>
  <si>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</si>
  <si>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</si>
  <si>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</si>
  <si>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</si>
  <si>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</si>
  <si>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</si>
  <si>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</si>
  <si>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</si>
  <si>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</si>
  <si>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</si>
  <si>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</si>
  <si>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</si>
  <si>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1    Se refiere a cualquier Financiamiento sin fuente o garantía de pago definida, que sea asumida de manera solidaria o subsidiaria por las Entidades Federativas con sus Municipios, organismos descentralizados y empresas de
    participación estatal mayoritaria y fideicomisos, locales o municipales, y por los Municipios con sus respectivos organismos descentralizados y empresas de participación municipal mayoritaria.                        
2    Se refiere al valor del Bono Cupón Cero que respalda el pago de los créditos asociados al mismo (Activo).                            </t>
  </si>
  <si>
    <t xml:space="preserve">
Obligaciones a Corto Plazo (k)</t>
  </si>
  <si>
    <t>Monto Contratado 
(l)</t>
  </si>
  <si>
    <t>Plazo 
Pactado
(m)</t>
  </si>
  <si>
    <t>Tasa de Interés
(n)</t>
  </si>
  <si>
    <t>Comisiones y Costos Relacionados (o)</t>
  </si>
  <si>
    <t>Tasa Efectiva
(p)</t>
  </si>
  <si>
    <t xml:space="preserve">6. Obligaciones a Corto Plazo (Informativo)    </t>
  </si>
  <si>
    <t>A. Crédito 01</t>
  </si>
  <si>
    <t>TIIE + 1.50</t>
  </si>
  <si>
    <t>B. Crédito 02</t>
  </si>
  <si>
    <t>C. Crédito 03</t>
  </si>
  <si>
    <t>TIIE + 2.25</t>
  </si>
  <si>
    <t>D. Crédito 04</t>
  </si>
  <si>
    <t>TIIE + 1.15</t>
  </si>
  <si>
    <t>E. Crédito 05</t>
  </si>
  <si>
    <t>TIIE + 0.85</t>
  </si>
  <si>
    <t>F. Crédito 06</t>
  </si>
  <si>
    <t>TIIE + 0.90</t>
  </si>
  <si>
    <t>G. Crédito 07</t>
  </si>
  <si>
    <t>H. Crédito 08</t>
  </si>
  <si>
    <t>TIIE + 1.00</t>
  </si>
  <si>
    <t>I. Crédito 09</t>
  </si>
  <si>
    <t>TIIE + 0.80</t>
  </si>
  <si>
    <t>J. Crédito 10</t>
  </si>
  <si>
    <t>K. Crédito 11</t>
  </si>
  <si>
    <t>L. Crédito 12</t>
  </si>
  <si>
    <t>TIIE + 0.72</t>
  </si>
  <si>
    <t>PODER EJECUTIVO DEL ESTADO DE NAYARIT</t>
  </si>
  <si>
    <t>Informe Analítico de Obligaciones Diferentes de Financiamientos – LDF</t>
  </si>
  <si>
    <t>Del 01 de enero al 31 de diciembre de 2022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</si>
  <si>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</si>
  <si>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</si>
  <si>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</si>
  <si>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</si>
  <si>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</si>
  <si>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</si>
  <si>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</si>
  <si>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</si>
  <si>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</si>
  <si>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</si>
  <si>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</si>
  <si>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</si>
  <si>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</si>
  <si>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</si>
  <si>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</si>
  <si>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</si>
  <si>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</si>
  <si>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</si>
  <si>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</si>
  <si>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</si>
  <si>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</si>
  <si>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</si>
  <si>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</si>
  <si>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</si>
  <si>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</si>
  <si>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</si>
  <si>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</si>
  <si>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</si>
  <si>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</si>
  <si>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</si>
  <si>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</si>
  <si>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</si>
  <si>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</si>
  <si>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</si>
  <si>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PODER EJECUTIVO DEL ESTADO DE NAYARIT
</t>
    </r>
    <r>
      <rPr>
        <b/>
        <sz val="9"/>
        <color indexed="8"/>
        <rFont val="Arial"/>
        <family val="2"/>
      </rPr>
      <t xml:space="preserve">Balance Presupuestario - LDF 
</t>
    </r>
    <r>
      <rPr>
        <b/>
        <sz val="8"/>
        <color indexed="8"/>
        <rFont val="Arial Narrow"/>
        <family val="2"/>
      </rPr>
      <t xml:space="preserve">Del 01 de enero al 31 de diciembre del 2022 (b)
</t>
    </r>
    <r>
      <rPr>
        <b/>
        <sz val="7.5"/>
        <color indexed="8"/>
        <rFont val="Arial Narrow"/>
        <family val="2"/>
      </rPr>
      <t>(PESOS)</t>
    </r>
  </si>
  <si>
    <t>Estimado/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</si>
  <si>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</si>
  <si>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</si>
  <si>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</si>
  <si>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</si>
  <si>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</si>
  <si>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</si>
  <si>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Presupuestarios¹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</si>
  <si>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</si>
  <si>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</si>
  <si>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</si>
  <si>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</si>
  <si>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</si>
  <si>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</si>
  <si>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</si>
  <si>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</si>
  <si>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</si>
  <si>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</si>
  <si>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</si>
  <si>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</si>
  <si>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</si>
  <si>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</si>
  <si>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IV.Balance Primario(IV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</si>
  <si>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</si>
  <si>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</si>
  <si>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</si>
  <si>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</si>
  <si>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</si>
  <si>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</si>
  <si>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</si>
  <si>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</si>
  <si>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</si>
  <si>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 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</si>
  <si>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</si>
  <si>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</si>
  <si>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</si>
  <si>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</si>
  <si>
    <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 Ingresos Detallado - LDF
</t>
    </r>
    <r>
      <rPr>
        <b/>
        <sz val="8"/>
        <color indexed="8"/>
        <rFont val="Arial Narrow"/>
        <family val="2"/>
      </rPr>
      <t xml:space="preserve"> Del 01 de enero al 31 de diciembre del 2022 (b)
</t>
    </r>
    <r>
      <rPr>
        <b/>
        <sz val="7.5"/>
        <color indexed="8"/>
        <rFont val="Arial Narrow"/>
        <family val="2"/>
      </rPr>
      <t>(PESOS)</t>
    </r>
  </si>
  <si>
    <t>Concepto 
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</si>
  <si>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</si>
  <si>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</si>
  <si>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</si>
  <si>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</si>
  <si>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</si>
  <si>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</si>
  <si>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</si>
  <si>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</si>
  <si>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</si>
  <si>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</si>
  <si>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</si>
  <si>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</si>
  <si>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</si>
  <si>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</si>
  <si>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</si>
  <si>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</si>
  <si>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</si>
  <si>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</si>
  <si>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</si>
  <si>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</si>
  <si>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</si>
  <si>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</si>
  <si>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</si>
  <si>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</si>
  <si>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</si>
  <si>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</si>
  <si>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</si>
  <si>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</si>
  <si>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</si>
  <si>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</si>
  <si>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</si>
  <si>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</si>
  <si>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</si>
  <si>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</si>
  <si>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</si>
  <si>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</si>
  <si>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</si>
  <si>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</si>
  <si>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</si>
  <si>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</si>
  <si>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</si>
  <si>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</si>
  <si>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</si>
  <si>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</si>
  <si>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</si>
  <si>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</si>
  <si>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</si>
  <si>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</si>
  <si>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</si>
  <si>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</si>
  <si>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</si>
  <si>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</si>
  <si>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</si>
  <si>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</si>
  <si>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</si>
  <si>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</si>
  <si>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</si>
  <si>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</si>
  <si>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</si>
  <si>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</si>
  <si>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</si>
  <si>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</si>
  <si>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</si>
  <si>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</si>
  <si>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</si>
  <si>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</si>
  <si>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</si>
  <si>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</si>
  <si>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rPr>
        <b/>
        <sz val="10"/>
        <color indexed="8"/>
        <rFont val="Arial Narrow"/>
        <family val="2"/>
      </rPr>
      <t>PODER EJECUTIVO DEL ESTADO DE NAYARIT</t>
    </r>
    <r>
      <rPr>
        <b/>
        <sz val="9"/>
        <color indexed="8"/>
        <rFont val="Arial Narrow"/>
        <family val="2"/>
      </rPr>
      <t xml:space="preserve">
Estado Analítico del Ejercicio del Presupuesto de Egresos Detallado - LDF
Clasificación por Objeto del Gasto (Capítulo y Concepto)
 </t>
    </r>
    <r>
      <rPr>
        <b/>
        <sz val="8"/>
        <color indexed="8"/>
        <rFont val="Arial Narrow"/>
        <family val="2"/>
      </rPr>
      <t>Del 01 de enero al 31 de diciembre del 2022 (b)</t>
    </r>
    <r>
      <rPr>
        <b/>
        <sz val="9"/>
        <color indexed="8"/>
        <rFont val="Arial Narrow"/>
        <family val="2"/>
      </rPr>
      <t xml:space="preserve">
</t>
    </r>
    <r>
      <rPr>
        <b/>
        <sz val="7.5"/>
        <color indexed="8"/>
        <rFont val="Arial Narrow"/>
        <family val="2"/>
      </rPr>
      <t>(PESOS)</t>
    </r>
  </si>
  <si>
    <t>Egresos</t>
  </si>
  <si>
    <t>Subejercicio (e)</t>
  </si>
  <si>
    <t>Aprobado (d)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</si>
  <si>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</si>
  <si>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</si>
  <si>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</si>
  <si>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</si>
  <si>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</si>
  <si>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</si>
  <si>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</si>
  <si>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</si>
  <si>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</si>
  <si>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</si>
  <si>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</si>
  <si>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</si>
  <si>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</si>
  <si>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</si>
  <si>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</si>
  <si>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</si>
  <si>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</si>
  <si>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</si>
  <si>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</si>
  <si>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</si>
  <si>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</si>
  <si>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</si>
  <si>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</si>
  <si>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</si>
  <si>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</si>
  <si>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</si>
  <si>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</si>
  <si>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</si>
  <si>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</si>
  <si>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</si>
  <si>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</si>
  <si>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</si>
  <si>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</si>
  <si>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</si>
  <si>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</si>
  <si>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</si>
  <si>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</si>
  <si>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</si>
  <si>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</si>
  <si>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</si>
  <si>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</si>
  <si>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</si>
  <si>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</si>
  <si>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</si>
  <si>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</si>
  <si>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</si>
  <si>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</si>
  <si>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</si>
  <si>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</si>
  <si>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</si>
  <si>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</si>
  <si>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</si>
  <si>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</si>
  <si>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</si>
  <si>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</si>
  <si>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</si>
  <si>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</si>
  <si>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</si>
  <si>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</si>
  <si>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</si>
  <si>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</si>
  <si>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</si>
  <si>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</si>
  <si>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</si>
  <si>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</si>
  <si>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</si>
  <si>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</si>
  <si>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</si>
  <si>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</si>
  <si>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</si>
  <si>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</si>
  <si>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</si>
  <si>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</si>
  <si>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</si>
  <si>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</si>
  <si>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</si>
  <si>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</si>
  <si>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Administrativa
</t>
    </r>
    <r>
      <rPr>
        <b/>
        <sz val="8"/>
        <color indexed="8"/>
        <rFont val="Arial Narrow"/>
        <family val="2"/>
      </rPr>
      <t xml:space="preserve"> Del 01 de enero al 31 de diciembre del 2022 (b)
</t>
    </r>
    <r>
      <rPr>
        <b/>
        <sz val="7.5"/>
        <color indexed="8"/>
        <rFont val="Arial Narrow"/>
        <family val="2"/>
      </rPr>
      <t>(PESOS)</t>
    </r>
  </si>
  <si>
    <t>I. Gasto No Etiquetado  (I=A+B+C+D+E)</t>
  </si>
  <si>
    <t>A.  PODER LEGISLATIVO</t>
  </si>
  <si>
    <t>B. PODER EJECUTIVO</t>
  </si>
  <si>
    <t>Despacho del Ejecutivo</t>
  </si>
  <si>
    <t>Secretaría General de Gobierno</t>
  </si>
  <si>
    <t>Secretaría de Bienestar e Igualdad Sustantiva</t>
  </si>
  <si>
    <t>Secretaría de Administración y Finanzas</t>
  </si>
  <si>
    <t>Secretaría de Desarrollo Sustentable</t>
  </si>
  <si>
    <t>Secretaría de Educación</t>
  </si>
  <si>
    <t>Secretaría para la Honestidad y Buena Gobernanza</t>
  </si>
  <si>
    <t>Secretaría de Turismo</t>
  </si>
  <si>
    <t>Secretaría de Economía</t>
  </si>
  <si>
    <t xml:space="preserve">Secretaría de Desarrollo Rural </t>
  </si>
  <si>
    <t>Secretaría de Infraestructura</t>
  </si>
  <si>
    <t>Secretaría de Seguridad y Protección Ciudadana</t>
  </si>
  <si>
    <t>Secretaría de Movilidad</t>
  </si>
  <si>
    <t>Secretaría del Trabajo y Justicia Laboral</t>
  </si>
  <si>
    <t>Erogaciones Generales</t>
  </si>
  <si>
    <t>Jubilaciones y Pensiones</t>
  </si>
  <si>
    <t>Subsidios y Transferencias</t>
  </si>
  <si>
    <t>C. PODER JUDICIAL</t>
  </si>
  <si>
    <t>D. ORGANISMOS AUTÓNOMOS</t>
  </si>
  <si>
    <t>E. MUNICIPIOS</t>
  </si>
  <si>
    <t>II. Gasto Etiquetado     (II=A+B+C+D+E+F+G+H+I+J+K+L+M+N+O+P+Q+R+S+T+U)</t>
  </si>
  <si>
    <t>A. Gasto Federalizado</t>
  </si>
  <si>
    <t>B. Despacho del Ejecutivo</t>
  </si>
  <si>
    <t>C. Secretaría General de Gobierno</t>
  </si>
  <si>
    <t>D. Secretaría de Bienestar e Igualdad Sustantiva</t>
  </si>
  <si>
    <t>E. Secretaría de Administración y Finanzas</t>
  </si>
  <si>
    <t>F. Secretaría de Desarrollo Sustentable</t>
  </si>
  <si>
    <t>G. Secretaría de Educación</t>
  </si>
  <si>
    <t>H. Secretaría para la Honestidad y Buena Gobernanza</t>
  </si>
  <si>
    <t>I. Secretaría de Turismo</t>
  </si>
  <si>
    <t>J. Secretaría de Economía</t>
  </si>
  <si>
    <t xml:space="preserve">K. Secretaría de Desarrollo Rural </t>
  </si>
  <si>
    <t>L. Secretaría de Infraestructura</t>
  </si>
  <si>
    <t>M. Secretaría de Seguridad y Protección Ciudadana</t>
  </si>
  <si>
    <t>N. Secretaría de Movilidad</t>
  </si>
  <si>
    <t>O. Secretaría del Trabajo y Justicia Laboral</t>
  </si>
  <si>
    <t>P. Erogaciones Generales</t>
  </si>
  <si>
    <t>Q. Jubilaciones y Pensiones</t>
  </si>
  <si>
    <t>R. Subsidios y Transferencias</t>
  </si>
  <si>
    <t xml:space="preserve">S. Poder Judicial </t>
  </si>
  <si>
    <t>T. Organismos Autónomos</t>
  </si>
  <si>
    <t>U. Municipios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</si>
  <si>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Funcional (Finalidad y Función)
</t>
    </r>
    <r>
      <rPr>
        <b/>
        <sz val="8"/>
        <color indexed="8"/>
        <rFont val="Arial Narrow"/>
        <family val="2"/>
      </rPr>
      <t xml:space="preserve"> Del 01 de enero al 31 de diciembre del 2022 (b)
</t>
    </r>
    <r>
      <rPr>
        <b/>
        <sz val="7.5"/>
        <color indexed="8"/>
        <rFont val="Arial Narrow"/>
        <family val="2"/>
      </rPr>
      <t>(PESOS)</t>
    </r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</si>
  <si>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</si>
  <si>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</si>
  <si>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</si>
  <si>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</si>
  <si>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</si>
  <si>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</si>
  <si>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</si>
  <si>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</si>
  <si>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</si>
  <si>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</si>
  <si>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</si>
  <si>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</si>
  <si>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</si>
  <si>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</si>
  <si>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</si>
  <si>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</si>
  <si>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</si>
  <si>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</si>
  <si>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</si>
  <si>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</si>
  <si>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</si>
  <si>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</si>
  <si>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</si>
  <si>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</si>
  <si>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</si>
  <si>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</si>
  <si>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</si>
  <si>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</si>
  <si>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</si>
  <si>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</si>
  <si>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</si>
  <si>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</si>
  <si>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</si>
  <si>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</si>
  <si>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de Servicios Personales por Categoría
</t>
    </r>
    <r>
      <rPr>
        <b/>
        <sz val="8"/>
        <color indexed="8"/>
        <rFont val="Arial Narrow"/>
        <family val="2"/>
      </rPr>
      <t xml:space="preserve"> Del 01 de enero al 31 de diciembre del 2022 (b)
</t>
    </r>
    <r>
      <rPr>
        <b/>
        <sz val="7.5"/>
        <color indexed="8"/>
        <rFont val="Arial Narrow"/>
        <family val="2"/>
      </rPr>
      <t>(PESOS)</t>
    </r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</si>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</sst>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  <numFmt numFmtId="166" formatCode="#,##0_ ;[Red]\-#,##0\ "/>
  </numFmts>
  <fonts count="5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5"/>
      <color indexed="8"/>
      <name val="Arial Narrow"/>
      <family val="2"/>
    </font>
    <font>
      <sz val="5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6.5"/>
      <color indexed="8"/>
      <name val="Arial Narrow"/>
      <family val="2"/>
    </font>
    <font>
      <sz val="6.5"/>
      <color indexed="8"/>
      <name val="Arial Narrow"/>
      <family val="2"/>
    </font>
    <font>
      <b/>
      <sz val="10"/>
      <color indexed="8"/>
      <name val="Arial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sz val="7"/>
      <color indexed="8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6.5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 vertical="top"/>
      <protection/>
    </xf>
    <xf numFmtId="0" fontId="36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99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" fontId="3" fillId="0" borderId="13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top"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 vertical="top"/>
    </xf>
    <xf numFmtId="0" fontId="1" fillId="0" borderId="0" xfId="52">
      <alignment vertical="top"/>
      <protection/>
    </xf>
    <xf numFmtId="0" fontId="1" fillId="33" borderId="18" xfId="52" applyFill="1" applyBorder="1">
      <alignment vertical="top"/>
      <protection/>
    </xf>
    <xf numFmtId="0" fontId="1" fillId="33" borderId="15" xfId="52" applyFill="1" applyBorder="1">
      <alignment vertical="top"/>
      <protection/>
    </xf>
    <xf numFmtId="0" fontId="1" fillId="33" borderId="13" xfId="52" applyFill="1" applyBorder="1">
      <alignment vertical="top"/>
      <protection/>
    </xf>
    <xf numFmtId="0" fontId="1" fillId="33" borderId="14" xfId="52" applyFill="1" applyBorder="1">
      <alignment vertical="top"/>
      <protection/>
    </xf>
    <xf numFmtId="0" fontId="8" fillId="0" borderId="12" xfId="52" applyFont="1" applyBorder="1" applyAlignment="1">
      <alignment horizontal="left" vertical="top" wrapText="1"/>
      <protection/>
    </xf>
    <xf numFmtId="0" fontId="1" fillId="0" borderId="13" xfId="52" applyBorder="1">
      <alignment vertical="top"/>
      <protection/>
    </xf>
    <xf numFmtId="4" fontId="8" fillId="0" borderId="13" xfId="52" applyNumberFormat="1" applyFont="1" applyBorder="1" applyAlignment="1">
      <alignment horizontal="right" vertical="top"/>
      <protection/>
    </xf>
    <xf numFmtId="4" fontId="8" fillId="34" borderId="13" xfId="52" applyNumberFormat="1" applyFont="1" applyFill="1" applyBorder="1" applyAlignment="1">
      <alignment horizontal="right" vertical="top"/>
      <protection/>
    </xf>
    <xf numFmtId="4" fontId="8" fillId="0" borderId="0" xfId="52" applyNumberFormat="1" applyFont="1" applyBorder="1" applyAlignment="1">
      <alignment horizontal="right" vertical="top"/>
      <protection/>
    </xf>
    <xf numFmtId="0" fontId="1" fillId="0" borderId="12" xfId="52" applyBorder="1">
      <alignment vertical="top"/>
      <protection/>
    </xf>
    <xf numFmtId="0" fontId="1" fillId="0" borderId="0" xfId="52" applyBorder="1">
      <alignment vertical="top"/>
      <protection/>
    </xf>
    <xf numFmtId="0" fontId="9" fillId="0" borderId="12" xfId="52" applyFont="1" applyBorder="1" applyAlignment="1">
      <alignment horizontal="left" vertical="top" wrapText="1" indent="1"/>
      <protection/>
    </xf>
    <xf numFmtId="4" fontId="9" fillId="0" borderId="13" xfId="52" applyNumberFormat="1" applyFont="1" applyBorder="1" applyAlignment="1">
      <alignment horizontal="right" vertical="top"/>
      <protection/>
    </xf>
    <xf numFmtId="4" fontId="9" fillId="34" borderId="13" xfId="52" applyNumberFormat="1" applyFont="1" applyFill="1" applyBorder="1" applyAlignment="1">
      <alignment horizontal="right" vertical="top"/>
      <protection/>
    </xf>
    <xf numFmtId="4" fontId="9" fillId="34" borderId="0" xfId="52" applyNumberFormat="1" applyFont="1" applyFill="1" applyBorder="1" applyAlignment="1">
      <alignment horizontal="right" vertical="top"/>
      <protection/>
    </xf>
    <xf numFmtId="4" fontId="1" fillId="0" borderId="0" xfId="52" applyNumberFormat="1">
      <alignment vertical="top"/>
      <protection/>
    </xf>
    <xf numFmtId="0" fontId="10" fillId="0" borderId="13" xfId="52" applyFont="1" applyBorder="1">
      <alignment vertical="top"/>
      <protection/>
    </xf>
    <xf numFmtId="4" fontId="9" fillId="35" borderId="13" xfId="52" applyNumberFormat="1" applyFont="1" applyFill="1" applyBorder="1" applyAlignment="1">
      <alignment horizontal="right" vertical="top"/>
      <protection/>
    </xf>
    <xf numFmtId="4" fontId="9" fillId="35" borderId="0" xfId="52" applyNumberFormat="1" applyFont="1" applyFill="1" applyBorder="1" applyAlignment="1">
      <alignment horizontal="right" vertical="top"/>
      <protection/>
    </xf>
    <xf numFmtId="4" fontId="8" fillId="34" borderId="0" xfId="52" applyNumberFormat="1" applyFont="1" applyFill="1" applyBorder="1" applyAlignment="1">
      <alignment horizontal="right" vertical="top"/>
      <protection/>
    </xf>
    <xf numFmtId="0" fontId="9" fillId="0" borderId="12" xfId="52" applyFont="1" applyBorder="1" applyAlignment="1">
      <alignment horizontal="left" vertical="top" wrapText="1"/>
      <protection/>
    </xf>
    <xf numFmtId="4" fontId="9" fillId="36" borderId="13" xfId="52" applyNumberFormat="1" applyFont="1" applyFill="1" applyBorder="1" applyAlignment="1">
      <alignment horizontal="right" vertical="top"/>
      <protection/>
    </xf>
    <xf numFmtId="0" fontId="9" fillId="0" borderId="10" xfId="52" applyFont="1" applyBorder="1" applyAlignment="1">
      <alignment horizontal="left" vertical="top" wrapText="1"/>
      <protection/>
    </xf>
    <xf numFmtId="0" fontId="1" fillId="0" borderId="14" xfId="52" applyBorder="1">
      <alignment vertical="top"/>
      <protection/>
    </xf>
    <xf numFmtId="4" fontId="9" fillId="0" borderId="14" xfId="52" applyNumberFormat="1" applyFont="1" applyBorder="1" applyAlignment="1">
      <alignment horizontal="right" vertical="top"/>
      <protection/>
    </xf>
    <xf numFmtId="4" fontId="9" fillId="34" borderId="14" xfId="52" applyNumberFormat="1" applyFont="1" applyFill="1" applyBorder="1" applyAlignment="1">
      <alignment horizontal="right" vertical="top"/>
      <protection/>
    </xf>
    <xf numFmtId="4" fontId="9" fillId="34" borderId="11" xfId="52" applyNumberFormat="1" applyFont="1" applyFill="1" applyBorder="1" applyAlignment="1">
      <alignment horizontal="right" vertical="top"/>
      <protection/>
    </xf>
    <xf numFmtId="4" fontId="9" fillId="0" borderId="17" xfId="52" applyNumberFormat="1" applyFont="1" applyBorder="1" applyAlignment="1">
      <alignment horizontal="right" vertical="top"/>
      <protection/>
    </xf>
    <xf numFmtId="0" fontId="1" fillId="0" borderId="18" xfId="52" applyBorder="1">
      <alignment vertical="top"/>
      <protection/>
    </xf>
    <xf numFmtId="0" fontId="1" fillId="0" borderId="15" xfId="52" applyBorder="1">
      <alignment vertical="top"/>
      <protection/>
    </xf>
    <xf numFmtId="0" fontId="1" fillId="0" borderId="19" xfId="52" applyBorder="1">
      <alignment vertical="top"/>
      <protection/>
    </xf>
    <xf numFmtId="0" fontId="4" fillId="0" borderId="12" xfId="52" applyFont="1" applyBorder="1">
      <alignment vertical="top"/>
      <protection/>
    </xf>
    <xf numFmtId="0" fontId="12" fillId="0" borderId="13" xfId="52" applyFont="1" applyBorder="1" applyAlignment="1">
      <alignment vertical="top" wrapText="1" readingOrder="1"/>
      <protection/>
    </xf>
    <xf numFmtId="164" fontId="4" fillId="0" borderId="16" xfId="52" applyNumberFormat="1" applyFont="1" applyBorder="1" applyAlignment="1">
      <alignment vertical="top" wrapText="1" readingOrder="1"/>
      <protection/>
    </xf>
    <xf numFmtId="0" fontId="12" fillId="0" borderId="16" xfId="52" applyFont="1" applyBorder="1" applyAlignment="1">
      <alignment vertical="top" wrapText="1" readingOrder="1"/>
      <protection/>
    </xf>
    <xf numFmtId="0" fontId="12" fillId="0" borderId="12" xfId="52" applyFont="1" applyBorder="1" applyAlignment="1">
      <alignment vertical="top" wrapText="1" readingOrder="1"/>
      <protection/>
    </xf>
    <xf numFmtId="164" fontId="4" fillId="0" borderId="13" xfId="52" applyNumberFormat="1" applyFont="1" applyBorder="1" applyAlignment="1">
      <alignment vertical="top" wrapText="1" readingOrder="1"/>
      <protection/>
    </xf>
    <xf numFmtId="0" fontId="12" fillId="0" borderId="12" xfId="52" applyFont="1" applyBorder="1">
      <alignment vertical="top"/>
      <protection/>
    </xf>
    <xf numFmtId="164" fontId="12" fillId="0" borderId="16" xfId="47" applyNumberFormat="1" applyFont="1" applyBorder="1" applyAlignment="1">
      <alignment vertical="top"/>
    </xf>
    <xf numFmtId="0" fontId="12" fillId="0" borderId="16" xfId="52" applyFont="1" applyBorder="1" applyAlignment="1">
      <alignment horizontal="center" vertical="top" wrapText="1" readingOrder="1"/>
      <protection/>
    </xf>
    <xf numFmtId="164" fontId="12" fillId="0" borderId="13" xfId="47" applyNumberFormat="1" applyFont="1" applyBorder="1" applyAlignment="1">
      <alignment vertical="top"/>
    </xf>
    <xf numFmtId="10" fontId="53" fillId="0" borderId="13" xfId="52" applyNumberFormat="1" applyFont="1" applyBorder="1" applyAlignment="1">
      <alignment horizontal="right" vertical="center" wrapText="1"/>
      <protection/>
    </xf>
    <xf numFmtId="0" fontId="12" fillId="0" borderId="10" xfId="52" applyFont="1" applyBorder="1" applyAlignment="1">
      <alignment vertical="top" wrapText="1" readingOrder="1"/>
      <protection/>
    </xf>
    <xf numFmtId="0" fontId="12" fillId="0" borderId="14" xfId="52" applyFont="1" applyBorder="1" applyAlignment="1">
      <alignment vertical="top" wrapText="1" readingOrder="1"/>
      <protection/>
    </xf>
    <xf numFmtId="0" fontId="12" fillId="0" borderId="17" xfId="52" applyFont="1" applyBorder="1" applyAlignment="1">
      <alignment vertical="top" wrapText="1" readingOrder="1"/>
      <protection/>
    </xf>
    <xf numFmtId="0" fontId="54" fillId="0" borderId="0" xfId="53" applyFont="1">
      <alignment/>
      <protection/>
    </xf>
    <xf numFmtId="0" fontId="55" fillId="33" borderId="18" xfId="53" applyFont="1" applyFill="1" applyBorder="1" applyAlignment="1">
      <alignment horizontal="center" vertical="center" wrapText="1"/>
      <protection/>
    </xf>
    <xf numFmtId="0" fontId="55" fillId="33" borderId="19" xfId="53" applyFont="1" applyFill="1" applyBorder="1" applyAlignment="1">
      <alignment horizontal="center" vertical="center" wrapText="1"/>
      <protection/>
    </xf>
    <xf numFmtId="0" fontId="55" fillId="33" borderId="15" xfId="53" applyFont="1" applyFill="1" applyBorder="1" applyAlignment="1">
      <alignment horizontal="center" vertical="center" wrapText="1"/>
      <protection/>
    </xf>
    <xf numFmtId="0" fontId="55" fillId="33" borderId="10" xfId="53" applyFont="1" applyFill="1" applyBorder="1" applyAlignment="1">
      <alignment horizontal="center" vertical="center"/>
      <protection/>
    </xf>
    <xf numFmtId="0" fontId="55" fillId="33" borderId="17" xfId="53" applyFont="1" applyFill="1" applyBorder="1" applyAlignment="1">
      <alignment horizontal="center" vertical="center"/>
      <protection/>
    </xf>
    <xf numFmtId="0" fontId="55" fillId="33" borderId="14" xfId="53" applyFont="1" applyFill="1" applyBorder="1" applyAlignment="1">
      <alignment horizontal="center" vertical="center"/>
      <protection/>
    </xf>
    <xf numFmtId="0" fontId="56" fillId="0" borderId="12" xfId="53" applyFont="1" applyBorder="1" applyAlignment="1">
      <alignment horizontal="justify" vertical="center" wrapText="1"/>
      <protection/>
    </xf>
    <xf numFmtId="0" fontId="57" fillId="0" borderId="16" xfId="53" applyFont="1" applyBorder="1" applyAlignment="1">
      <alignment horizontal="justify" vertical="center" wrapText="1"/>
      <protection/>
    </xf>
    <xf numFmtId="0" fontId="57" fillId="0" borderId="13" xfId="53" applyFont="1" applyBorder="1" applyAlignment="1">
      <alignment horizontal="justify" vertical="center" wrapText="1"/>
      <protection/>
    </xf>
    <xf numFmtId="0" fontId="55" fillId="0" borderId="12" xfId="53" applyFont="1" applyBorder="1" applyAlignment="1">
      <alignment horizontal="left" vertical="center" wrapText="1"/>
      <protection/>
    </xf>
    <xf numFmtId="165" fontId="55" fillId="0" borderId="16" xfId="53" applyNumberFormat="1" applyFont="1" applyBorder="1" applyAlignment="1">
      <alignment horizontal="right" vertical="center" wrapText="1"/>
      <protection/>
    </xf>
    <xf numFmtId="165" fontId="55" fillId="0" borderId="13" xfId="53" applyNumberFormat="1" applyFont="1" applyBorder="1" applyAlignment="1">
      <alignment horizontal="right" vertical="center" wrapText="1"/>
      <protection/>
    </xf>
    <xf numFmtId="0" fontId="58" fillId="0" borderId="12" xfId="53" applyFont="1" applyBorder="1" applyAlignment="1">
      <alignment horizontal="left" vertical="center" wrapText="1" indent="1"/>
      <protection/>
    </xf>
    <xf numFmtId="165" fontId="58" fillId="0" borderId="16" xfId="53" applyNumberFormat="1" applyFont="1" applyBorder="1" applyAlignment="1">
      <alignment horizontal="right" vertical="center" wrapText="1"/>
      <protection/>
    </xf>
    <xf numFmtId="165" fontId="58" fillId="0" borderId="13" xfId="53" applyNumberFormat="1" applyFont="1" applyBorder="1" applyAlignment="1">
      <alignment horizontal="right" vertical="center" wrapText="1"/>
      <protection/>
    </xf>
    <xf numFmtId="0" fontId="54" fillId="0" borderId="12" xfId="53" applyFont="1" applyBorder="1" applyAlignment="1">
      <alignment horizontal="left" vertical="center" wrapText="1"/>
      <protection/>
    </xf>
    <xf numFmtId="166" fontId="54" fillId="0" borderId="16" xfId="53" applyNumberFormat="1" applyFont="1" applyBorder="1" applyAlignment="1">
      <alignment horizontal="right" vertical="center" wrapText="1"/>
      <protection/>
    </xf>
    <xf numFmtId="166" fontId="54" fillId="0" borderId="13" xfId="53" applyNumberFormat="1" applyFont="1" applyBorder="1" applyAlignment="1">
      <alignment horizontal="right" vertical="center" wrapText="1"/>
      <protection/>
    </xf>
    <xf numFmtId="0" fontId="54" fillId="0" borderId="10" xfId="53" applyFont="1" applyBorder="1" applyAlignment="1">
      <alignment horizontal="justify" vertical="center" wrapText="1"/>
      <protection/>
    </xf>
    <xf numFmtId="166" fontId="56" fillId="0" borderId="17" xfId="53" applyNumberFormat="1" applyFont="1" applyBorder="1" applyAlignment="1">
      <alignment horizontal="justify" vertical="center" wrapText="1"/>
      <protection/>
    </xf>
    <xf numFmtId="166" fontId="56" fillId="0" borderId="14" xfId="53" applyNumberFormat="1" applyFont="1" applyBorder="1" applyAlignment="1">
      <alignment horizontal="justify" vertical="center" wrapText="1"/>
      <protection/>
    </xf>
    <xf numFmtId="0" fontId="54" fillId="0" borderId="0" xfId="53" applyFont="1" applyAlignment="1">
      <alignment horizontal="center"/>
      <protection/>
    </xf>
    <xf numFmtId="0" fontId="1" fillId="0" borderId="0" xfId="52" applyFill="1">
      <alignment vertical="top"/>
      <protection/>
    </xf>
    <xf numFmtId="0" fontId="4" fillId="33" borderId="18" xfId="52" applyFont="1" applyFill="1" applyBorder="1" applyAlignment="1">
      <alignment horizontal="left" vertical="top"/>
      <protection/>
    </xf>
    <xf numFmtId="0" fontId="4" fillId="33" borderId="15" xfId="52" applyFont="1" applyFill="1" applyBorder="1" applyAlignment="1">
      <alignment horizontal="center" vertical="top" wrapText="1" readingOrder="1"/>
      <protection/>
    </xf>
    <xf numFmtId="0" fontId="1" fillId="33" borderId="20" xfId="52" applyFill="1" applyBorder="1">
      <alignment vertical="top"/>
      <protection/>
    </xf>
    <xf numFmtId="0" fontId="1" fillId="36" borderId="0" xfId="52" applyFill="1">
      <alignment vertical="top"/>
      <protection/>
    </xf>
    <xf numFmtId="0" fontId="1" fillId="33" borderId="10" xfId="52" applyFill="1" applyBorder="1">
      <alignment vertical="top"/>
      <protection/>
    </xf>
    <xf numFmtId="0" fontId="1" fillId="33" borderId="11" xfId="52" applyFill="1" applyBorder="1">
      <alignment vertical="top"/>
      <protection/>
    </xf>
    <xf numFmtId="0" fontId="14" fillId="0" borderId="12" xfId="52" applyFont="1" applyBorder="1" applyAlignment="1">
      <alignment horizontal="left" vertical="top" wrapText="1"/>
      <protection/>
    </xf>
    <xf numFmtId="4" fontId="14" fillId="0" borderId="0" xfId="52" applyNumberFormat="1" applyFont="1" applyBorder="1" applyAlignment="1">
      <alignment horizontal="right" vertical="top"/>
      <protection/>
    </xf>
    <xf numFmtId="4" fontId="14" fillId="0" borderId="13" xfId="52" applyNumberFormat="1" applyFont="1" applyBorder="1" applyAlignment="1">
      <alignment horizontal="right" vertical="top"/>
      <protection/>
    </xf>
    <xf numFmtId="0" fontId="15" fillId="0" borderId="12" xfId="52" applyFont="1" applyBorder="1" applyAlignment="1">
      <alignment horizontal="left" vertical="top" wrapText="1" indent="1"/>
      <protection/>
    </xf>
    <xf numFmtId="4" fontId="15" fillId="0" borderId="0" xfId="52" applyNumberFormat="1" applyFont="1" applyBorder="1" applyAlignment="1">
      <alignment horizontal="right" vertical="top"/>
      <protection/>
    </xf>
    <xf numFmtId="4" fontId="15" fillId="0" borderId="13" xfId="52" applyNumberFormat="1" applyFont="1" applyFill="1" applyBorder="1" applyAlignment="1">
      <alignment horizontal="right" vertical="top"/>
      <protection/>
    </xf>
    <xf numFmtId="0" fontId="1" fillId="0" borderId="0" xfId="52" applyFill="1" applyBorder="1">
      <alignment vertical="top"/>
      <protection/>
    </xf>
    <xf numFmtId="0" fontId="1" fillId="0" borderId="13" xfId="52" applyFill="1" applyBorder="1">
      <alignment vertical="top"/>
      <protection/>
    </xf>
    <xf numFmtId="4" fontId="14" fillId="0" borderId="13" xfId="52" applyNumberFormat="1" applyFont="1" applyFill="1" applyBorder="1" applyAlignment="1">
      <alignment horizontal="right" vertical="top"/>
      <protection/>
    </xf>
    <xf numFmtId="0" fontId="15" fillId="0" borderId="12" xfId="52" applyFont="1" applyBorder="1" applyAlignment="1">
      <alignment vertical="top" wrapText="1"/>
      <protection/>
    </xf>
    <xf numFmtId="4" fontId="15" fillId="0" borderId="0" xfId="52" applyNumberFormat="1" applyFont="1" applyBorder="1" applyAlignment="1">
      <alignment vertical="top"/>
      <protection/>
    </xf>
    <xf numFmtId="4" fontId="15" fillId="0" borderId="16" xfId="52" applyNumberFormat="1" applyFont="1" applyBorder="1" applyAlignment="1">
      <alignment vertical="top"/>
      <protection/>
    </xf>
    <xf numFmtId="4" fontId="15" fillId="0" borderId="13" xfId="52" applyNumberFormat="1" applyFont="1" applyBorder="1" applyAlignment="1">
      <alignment vertical="top"/>
      <protection/>
    </xf>
    <xf numFmtId="0" fontId="1" fillId="35" borderId="0" xfId="52" applyFill="1" applyBorder="1" applyAlignment="1">
      <alignment vertical="top" wrapText="1" readingOrder="1"/>
      <protection/>
    </xf>
    <xf numFmtId="0" fontId="1" fillId="35" borderId="13" xfId="52" applyFill="1" applyBorder="1" applyAlignment="1">
      <alignment vertical="top" wrapText="1" readingOrder="1"/>
      <protection/>
    </xf>
    <xf numFmtId="0" fontId="1" fillId="0" borderId="10" xfId="52" applyBorder="1">
      <alignment vertical="top"/>
      <protection/>
    </xf>
    <xf numFmtId="0" fontId="1" fillId="0" borderId="11" xfId="52" applyBorder="1">
      <alignment vertical="top"/>
      <protection/>
    </xf>
    <xf numFmtId="0" fontId="4" fillId="33" borderId="19" xfId="52" applyFont="1" applyFill="1" applyBorder="1" applyAlignment="1">
      <alignment horizontal="center" vertical="top" wrapText="1" readingOrder="1"/>
      <protection/>
    </xf>
    <xf numFmtId="0" fontId="1" fillId="33" borderId="17" xfId="52" applyFill="1" applyBorder="1">
      <alignment vertical="top"/>
      <protection/>
    </xf>
    <xf numFmtId="0" fontId="14" fillId="0" borderId="18" xfId="52" applyFont="1" applyBorder="1" applyAlignment="1">
      <alignment horizontal="left" vertical="top" wrapText="1"/>
      <protection/>
    </xf>
    <xf numFmtId="4" fontId="14" fillId="0" borderId="20" xfId="52" applyNumberFormat="1" applyFont="1" applyBorder="1" applyAlignment="1">
      <alignment horizontal="right" vertical="top"/>
      <protection/>
    </xf>
    <xf numFmtId="4" fontId="14" fillId="0" borderId="15" xfId="52" applyNumberFormat="1" applyFont="1" applyBorder="1" applyAlignment="1">
      <alignment horizontal="right" vertical="top"/>
      <protection/>
    </xf>
    <xf numFmtId="0" fontId="1" fillId="0" borderId="20" xfId="52" applyBorder="1">
      <alignment vertical="top"/>
      <protection/>
    </xf>
    <xf numFmtId="4" fontId="15" fillId="0" borderId="13" xfId="52" applyNumberFormat="1" applyFont="1" applyBorder="1" applyAlignment="1">
      <alignment horizontal="right" vertical="top"/>
      <protection/>
    </xf>
    <xf numFmtId="0" fontId="15" fillId="0" borderId="12" xfId="52" applyFont="1" applyBorder="1" applyAlignment="1">
      <alignment horizontal="left" vertical="top" wrapText="1"/>
      <protection/>
    </xf>
    <xf numFmtId="0" fontId="1" fillId="0" borderId="13" xfId="52" applyFont="1" applyBorder="1">
      <alignment vertical="top"/>
      <protection/>
    </xf>
    <xf numFmtId="0" fontId="1" fillId="0" borderId="0" xfId="52" applyFont="1" applyBorder="1">
      <alignment vertical="top"/>
      <protection/>
    </xf>
    <xf numFmtId="0" fontId="1" fillId="0" borderId="12" xfId="52" applyFont="1" applyBorder="1">
      <alignment vertical="top"/>
      <protection/>
    </xf>
    <xf numFmtId="0" fontId="1" fillId="33" borderId="0" xfId="52" applyFill="1" applyBorder="1">
      <alignment vertical="top"/>
      <protection/>
    </xf>
    <xf numFmtId="0" fontId="14" fillId="0" borderId="18" xfId="52" applyFont="1" applyBorder="1" applyAlignment="1">
      <alignment vertical="top" wrapText="1"/>
      <protection/>
    </xf>
    <xf numFmtId="4" fontId="15" fillId="0" borderId="16" xfId="52" applyNumberFormat="1" applyFont="1" applyBorder="1" applyAlignment="1">
      <alignment horizontal="right" vertical="top"/>
      <protection/>
    </xf>
    <xf numFmtId="0" fontId="1" fillId="0" borderId="0" xfId="52" applyFont="1">
      <alignment vertical="top"/>
      <protection/>
    </xf>
    <xf numFmtId="0" fontId="15" fillId="0" borderId="12" xfId="52" applyFont="1" applyBorder="1" applyAlignment="1">
      <alignment horizontal="left" vertical="top" wrapText="1" indent="2"/>
      <protection/>
    </xf>
    <xf numFmtId="4" fontId="15" fillId="0" borderId="16" xfId="52" applyNumberFormat="1" applyFont="1" applyBorder="1" applyAlignment="1">
      <alignment horizontal="right" vertical="center"/>
      <protection/>
    </xf>
    <xf numFmtId="4" fontId="15" fillId="0" borderId="16" xfId="52" applyNumberFormat="1" applyFont="1" applyFill="1" applyBorder="1" applyAlignment="1">
      <alignment horizontal="right" vertical="top"/>
      <protection/>
    </xf>
    <xf numFmtId="4" fontId="14" fillId="0" borderId="16" xfId="52" applyNumberFormat="1" applyFont="1" applyBorder="1" applyAlignment="1">
      <alignment horizontal="right" vertical="top"/>
      <protection/>
    </xf>
    <xf numFmtId="4" fontId="1" fillId="0" borderId="13" xfId="52" applyNumberFormat="1" applyBorder="1">
      <alignment vertical="top"/>
      <protection/>
    </xf>
    <xf numFmtId="0" fontId="1" fillId="37" borderId="13" xfId="52" applyFill="1" applyBorder="1">
      <alignment vertical="top"/>
      <protection/>
    </xf>
    <xf numFmtId="4" fontId="15" fillId="0" borderId="13" xfId="52" applyNumberFormat="1" applyFont="1" applyBorder="1" applyAlignment="1">
      <alignment horizontal="right" vertical="center"/>
      <protection/>
    </xf>
    <xf numFmtId="0" fontId="15" fillId="0" borderId="12" xfId="52" applyFont="1" applyBorder="1" applyAlignment="1">
      <alignment horizontal="left" vertical="center" wrapText="1" indent="2"/>
      <protection/>
    </xf>
    <xf numFmtId="0" fontId="1" fillId="0" borderId="16" xfId="52" applyBorder="1">
      <alignment vertical="top"/>
      <protection/>
    </xf>
    <xf numFmtId="0" fontId="14" fillId="0" borderId="12" xfId="52" applyFont="1" applyBorder="1" applyAlignment="1">
      <alignment horizontal="left" wrapText="1"/>
      <protection/>
    </xf>
    <xf numFmtId="0" fontId="1" fillId="0" borderId="13" xfId="52" applyBorder="1" applyAlignment="1">
      <alignment/>
      <protection/>
    </xf>
    <xf numFmtId="4" fontId="14" fillId="0" borderId="13" xfId="52" applyNumberFormat="1" applyFont="1" applyBorder="1" applyAlignment="1">
      <alignment horizontal="right"/>
      <protection/>
    </xf>
    <xf numFmtId="4" fontId="14" fillId="0" borderId="16" xfId="52" applyNumberFormat="1" applyFont="1" applyBorder="1" applyAlignment="1">
      <alignment horizontal="right"/>
      <protection/>
    </xf>
    <xf numFmtId="0" fontId="1" fillId="0" borderId="0" xfId="52" applyAlignment="1">
      <alignment/>
      <protection/>
    </xf>
    <xf numFmtId="0" fontId="14" fillId="0" borderId="12" xfId="52" applyFont="1" applyBorder="1" applyAlignment="1">
      <alignment horizontal="left" vertical="top" wrapText="1" indent="1"/>
      <protection/>
    </xf>
    <xf numFmtId="0" fontId="1" fillId="0" borderId="12" xfId="52" applyBorder="1" applyAlignment="1">
      <alignment horizontal="left" vertical="top" indent="1"/>
      <protection/>
    </xf>
    <xf numFmtId="0" fontId="14" fillId="0" borderId="10" xfId="52" applyFont="1" applyBorder="1" applyAlignment="1">
      <alignment horizontal="left" vertical="top" wrapText="1" indent="1"/>
      <protection/>
    </xf>
    <xf numFmtId="4" fontId="14" fillId="0" borderId="14" xfId="52" applyNumberFormat="1" applyFont="1" applyBorder="1" applyAlignment="1">
      <alignment horizontal="right" vertical="top"/>
      <protection/>
    </xf>
    <xf numFmtId="4" fontId="14" fillId="0" borderId="17" xfId="52" applyNumberFormat="1" applyFont="1" applyBorder="1" applyAlignment="1">
      <alignment horizontal="right" vertical="top"/>
      <protection/>
    </xf>
    <xf numFmtId="0" fontId="5" fillId="0" borderId="12" xfId="52" applyFont="1" applyBorder="1" applyAlignment="1">
      <alignment horizontal="left" vertical="top" wrapText="1"/>
      <protection/>
    </xf>
    <xf numFmtId="4" fontId="5" fillId="0" borderId="13" xfId="52" applyNumberFormat="1" applyFont="1" applyBorder="1" applyAlignment="1">
      <alignment horizontal="right" vertical="top"/>
      <protection/>
    </xf>
    <xf numFmtId="0" fontId="16" fillId="0" borderId="12" xfId="52" applyFont="1" applyBorder="1" applyAlignment="1">
      <alignment horizontal="left" vertical="top" wrapText="1"/>
      <protection/>
    </xf>
    <xf numFmtId="4" fontId="16" fillId="0" borderId="13" xfId="52" applyNumberFormat="1" applyFont="1" applyBorder="1" applyAlignment="1">
      <alignment horizontal="right" vertical="top"/>
      <protection/>
    </xf>
    <xf numFmtId="0" fontId="16" fillId="0" borderId="12" xfId="52" applyFont="1" applyBorder="1" applyAlignment="1">
      <alignment horizontal="left" vertical="top" wrapText="1" indent="2"/>
      <protection/>
    </xf>
    <xf numFmtId="4" fontId="16" fillId="0" borderId="13" xfId="52" applyNumberFormat="1" applyFont="1" applyBorder="1" applyAlignment="1">
      <alignment horizontal="right" vertical="center"/>
      <protection/>
    </xf>
    <xf numFmtId="0" fontId="16" fillId="0" borderId="12" xfId="52" applyFont="1" applyBorder="1" applyAlignment="1">
      <alignment horizontal="left" vertical="top" wrapText="1" readingOrder="1"/>
      <protection/>
    </xf>
    <xf numFmtId="4" fontId="16" fillId="0" borderId="16" xfId="52" applyNumberFormat="1" applyFont="1" applyBorder="1" applyAlignment="1">
      <alignment horizontal="right" vertical="top"/>
      <protection/>
    </xf>
    <xf numFmtId="0" fontId="9" fillId="0" borderId="12" xfId="52" applyFont="1" applyBorder="1" applyAlignment="1">
      <alignment horizontal="left" vertical="top" wrapText="1" indent="2"/>
      <protection/>
    </xf>
    <xf numFmtId="0" fontId="1" fillId="0" borderId="12" xfId="52" applyBorder="1" applyAlignment="1">
      <alignment horizontal="left" vertical="top"/>
      <protection/>
    </xf>
    <xf numFmtId="0" fontId="16" fillId="0" borderId="12" xfId="52" applyFont="1" applyBorder="1" applyAlignment="1">
      <alignment horizontal="left" vertical="top" wrapText="1" indent="1"/>
      <protection/>
    </xf>
    <xf numFmtId="0" fontId="2" fillId="0" borderId="0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4" fontId="2" fillId="0" borderId="13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left" vertical="top" wrapText="1" readingOrder="1"/>
    </xf>
    <xf numFmtId="4" fontId="3" fillId="0" borderId="13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3" fillId="0" borderId="12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center" wrapText="1" readingOrder="1"/>
    </xf>
    <xf numFmtId="0" fontId="3" fillId="0" borderId="13" xfId="0" applyFont="1" applyBorder="1" applyAlignment="1">
      <alignment horizontal="left" vertical="center" wrapText="1" readingOrder="1"/>
    </xf>
    <xf numFmtId="0" fontId="3" fillId="0" borderId="0" xfId="0" applyFont="1" applyBorder="1" applyAlignment="1">
      <alignment horizontal="left" vertical="center" wrapText="1" readingOrder="1"/>
    </xf>
    <xf numFmtId="0" fontId="3" fillId="0" borderId="12" xfId="0" applyFont="1" applyBorder="1" applyAlignment="1">
      <alignment horizontal="left" vertical="top" wrapText="1" indent="1" readingOrder="1"/>
    </xf>
    <xf numFmtId="0" fontId="3" fillId="0" borderId="13" xfId="0" applyFont="1" applyBorder="1" applyAlignment="1">
      <alignment horizontal="left" vertical="top" wrapText="1" indent="1" readingOrder="1"/>
    </xf>
    <xf numFmtId="0" fontId="3" fillId="0" borderId="12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4" fontId="3" fillId="0" borderId="16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4" fillId="35" borderId="18" xfId="0" applyFont="1" applyFill="1" applyBorder="1" applyAlignment="1">
      <alignment horizontal="center" vertical="top" wrapText="1" readingOrder="1"/>
    </xf>
    <xf numFmtId="0" fontId="4" fillId="35" borderId="20" xfId="0" applyFont="1" applyFill="1" applyBorder="1" applyAlignment="1">
      <alignment horizontal="center" vertical="top" wrapText="1" readingOrder="1"/>
    </xf>
    <xf numFmtId="0" fontId="4" fillId="35" borderId="15" xfId="0" applyFont="1" applyFill="1" applyBorder="1" applyAlignment="1">
      <alignment horizontal="center" vertical="top" wrapText="1" readingOrder="1"/>
    </xf>
    <xf numFmtId="0" fontId="4" fillId="35" borderId="12" xfId="0" applyFont="1" applyFill="1" applyBorder="1" applyAlignment="1">
      <alignment horizontal="center" vertical="top" wrapText="1" readingOrder="1"/>
    </xf>
    <xf numFmtId="0" fontId="4" fillId="35" borderId="0" xfId="0" applyFont="1" applyFill="1" applyBorder="1" applyAlignment="1">
      <alignment horizontal="center" vertical="top" wrapText="1" readingOrder="1"/>
    </xf>
    <xf numFmtId="0" fontId="4" fillId="35" borderId="13" xfId="0" applyFont="1" applyFill="1" applyBorder="1" applyAlignment="1">
      <alignment horizontal="center" vertical="top" wrapText="1" readingOrder="1"/>
    </xf>
    <xf numFmtId="0" fontId="4" fillId="35" borderId="10" xfId="0" applyFont="1" applyFill="1" applyBorder="1" applyAlignment="1">
      <alignment horizontal="center" vertical="top" wrapText="1" readingOrder="1"/>
    </xf>
    <xf numFmtId="0" fontId="4" fillId="35" borderId="11" xfId="0" applyFont="1" applyFill="1" applyBorder="1" applyAlignment="1">
      <alignment horizontal="center" vertical="top" wrapText="1" readingOrder="1"/>
    </xf>
    <xf numFmtId="0" fontId="4" fillId="35" borderId="14" xfId="0" applyFont="1" applyFill="1" applyBorder="1" applyAlignment="1">
      <alignment horizontal="center" vertical="top" wrapText="1" readingOrder="1"/>
    </xf>
    <xf numFmtId="0" fontId="2" fillId="0" borderId="18" xfId="0" applyFont="1" applyBorder="1" applyAlignment="1">
      <alignment horizontal="left" vertical="top" wrapText="1" readingOrder="1"/>
    </xf>
    <xf numFmtId="0" fontId="2" fillId="0" borderId="15" xfId="0" applyFont="1" applyBorder="1" applyAlignment="1">
      <alignment horizontal="left" vertical="top" wrapText="1" readingOrder="1"/>
    </xf>
    <xf numFmtId="0" fontId="2" fillId="0" borderId="19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left" vertical="center" wrapText="1" readingOrder="1"/>
    </xf>
    <xf numFmtId="0" fontId="2" fillId="0" borderId="15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left" vertical="center" wrapText="1" readingOrder="1"/>
    </xf>
    <xf numFmtId="0" fontId="2" fillId="0" borderId="20" xfId="0" applyFont="1" applyBorder="1" applyAlignment="1">
      <alignment horizontal="left" vertical="center" wrapText="1" readingOrder="1"/>
    </xf>
    <xf numFmtId="0" fontId="2" fillId="0" borderId="11" xfId="0" applyFont="1" applyBorder="1" applyAlignment="1">
      <alignment horizontal="left" vertical="center" wrapText="1" readingOrder="1"/>
    </xf>
    <xf numFmtId="0" fontId="11" fillId="0" borderId="0" xfId="52" applyFont="1" applyAlignment="1">
      <alignment horizontal="left" vertical="top" wrapText="1" readingOrder="1"/>
      <protection/>
    </xf>
    <xf numFmtId="4" fontId="8" fillId="35" borderId="18" xfId="52" applyNumberFormat="1" applyFont="1" applyFill="1" applyBorder="1" applyAlignment="1">
      <alignment horizontal="center" vertical="center"/>
      <protection/>
    </xf>
    <xf numFmtId="4" fontId="8" fillId="35" borderId="12" xfId="52" applyNumberFormat="1" applyFont="1" applyFill="1" applyBorder="1" applyAlignment="1">
      <alignment horizontal="center" vertical="center"/>
      <protection/>
    </xf>
    <xf numFmtId="4" fontId="8" fillId="35" borderId="10" xfId="52" applyNumberFormat="1" applyFont="1" applyFill="1" applyBorder="1" applyAlignment="1">
      <alignment horizontal="center" vertical="center"/>
      <protection/>
    </xf>
    <xf numFmtId="4" fontId="8" fillId="35" borderId="15" xfId="52" applyNumberFormat="1" applyFont="1" applyFill="1" applyBorder="1" applyAlignment="1">
      <alignment horizontal="center" vertical="center"/>
      <protection/>
    </xf>
    <xf numFmtId="4" fontId="8" fillId="35" borderId="13" xfId="52" applyNumberFormat="1" applyFont="1" applyFill="1" applyBorder="1" applyAlignment="1">
      <alignment horizontal="center" vertical="center"/>
      <protection/>
    </xf>
    <xf numFmtId="4" fontId="8" fillId="35" borderId="14" xfId="52" applyNumberFormat="1" applyFont="1" applyFill="1" applyBorder="1" applyAlignment="1">
      <alignment horizontal="center" vertical="center"/>
      <protection/>
    </xf>
    <xf numFmtId="4" fontId="8" fillId="35" borderId="19" xfId="52" applyNumberFormat="1" applyFont="1" applyFill="1" applyBorder="1" applyAlignment="1">
      <alignment horizontal="center" vertical="center" wrapText="1"/>
      <protection/>
    </xf>
    <xf numFmtId="4" fontId="8" fillId="35" borderId="16" xfId="52" applyNumberFormat="1" applyFont="1" applyFill="1" applyBorder="1" applyAlignment="1">
      <alignment horizontal="center" vertical="center" wrapText="1"/>
      <protection/>
    </xf>
    <xf numFmtId="4" fontId="8" fillId="35" borderId="17" xfId="52" applyNumberFormat="1" applyFont="1" applyFill="1" applyBorder="1" applyAlignment="1">
      <alignment horizontal="center" vertical="center" wrapText="1"/>
      <protection/>
    </xf>
    <xf numFmtId="4" fontId="8" fillId="35" borderId="18" xfId="52" applyNumberFormat="1" applyFont="1" applyFill="1" applyBorder="1" applyAlignment="1">
      <alignment horizontal="center" vertical="center" wrapText="1"/>
      <protection/>
    </xf>
    <xf numFmtId="4" fontId="8" fillId="35" borderId="12" xfId="52" applyNumberFormat="1" applyFont="1" applyFill="1" applyBorder="1" applyAlignment="1">
      <alignment horizontal="center" vertical="center" wrapText="1"/>
      <protection/>
    </xf>
    <xf numFmtId="4" fontId="8" fillId="35" borderId="10" xfId="52" applyNumberFormat="1" applyFont="1" applyFill="1" applyBorder="1" applyAlignment="1">
      <alignment horizontal="center" vertical="center" wrapText="1"/>
      <protection/>
    </xf>
    <xf numFmtId="4" fontId="8" fillId="35" borderId="15" xfId="52" applyNumberFormat="1" applyFont="1" applyFill="1" applyBorder="1" applyAlignment="1">
      <alignment horizontal="center" vertical="center" wrapText="1"/>
      <protection/>
    </xf>
    <xf numFmtId="4" fontId="8" fillId="35" borderId="13" xfId="52" applyNumberFormat="1" applyFont="1" applyFill="1" applyBorder="1" applyAlignment="1">
      <alignment horizontal="center" vertical="center" wrapText="1"/>
      <protection/>
    </xf>
    <xf numFmtId="4" fontId="8" fillId="35" borderId="14" xfId="52" applyNumberFormat="1" applyFont="1" applyFill="1" applyBorder="1" applyAlignment="1">
      <alignment horizontal="center" vertical="center" wrapText="1"/>
      <protection/>
    </xf>
    <xf numFmtId="0" fontId="6" fillId="33" borderId="21" xfId="52" applyFont="1" applyFill="1" applyBorder="1" applyAlignment="1">
      <alignment horizontal="center" vertical="top" wrapText="1" readingOrder="1"/>
      <protection/>
    </xf>
    <xf numFmtId="0" fontId="5" fillId="33" borderId="12" xfId="52" applyFont="1" applyFill="1" applyBorder="1" applyAlignment="1">
      <alignment horizontal="center" vertical="top" wrapText="1" readingOrder="1"/>
      <protection/>
    </xf>
    <xf numFmtId="0" fontId="5" fillId="33" borderId="10" xfId="52" applyFont="1" applyFill="1" applyBorder="1" applyAlignment="1">
      <alignment horizontal="center" vertical="top" wrapText="1" readingOrder="1"/>
      <protection/>
    </xf>
    <xf numFmtId="0" fontId="5" fillId="33" borderId="13" xfId="52" applyFont="1" applyFill="1" applyBorder="1" applyAlignment="1">
      <alignment horizontal="center" vertical="top" wrapText="1" readingOrder="1"/>
      <protection/>
    </xf>
    <xf numFmtId="0" fontId="5" fillId="33" borderId="14" xfId="52" applyFont="1" applyFill="1" applyBorder="1" applyAlignment="1">
      <alignment horizontal="center" vertical="top" wrapText="1" readingOrder="1"/>
      <protection/>
    </xf>
    <xf numFmtId="0" fontId="56" fillId="33" borderId="18" xfId="53" applyFont="1" applyFill="1" applyBorder="1" applyAlignment="1">
      <alignment horizontal="center" vertical="center"/>
      <protection/>
    </xf>
    <xf numFmtId="0" fontId="56" fillId="33" borderId="20" xfId="53" applyFont="1" applyFill="1" applyBorder="1" applyAlignment="1">
      <alignment horizontal="center" vertical="center"/>
      <protection/>
    </xf>
    <xf numFmtId="0" fontId="56" fillId="33" borderId="15" xfId="53" applyFont="1" applyFill="1" applyBorder="1" applyAlignment="1">
      <alignment horizontal="center" vertical="center"/>
      <protection/>
    </xf>
    <xf numFmtId="0" fontId="56" fillId="33" borderId="12" xfId="53" applyFont="1" applyFill="1" applyBorder="1" applyAlignment="1">
      <alignment horizontal="center" vertical="center" wrapText="1"/>
      <protection/>
    </xf>
    <xf numFmtId="0" fontId="56" fillId="33" borderId="0" xfId="53" applyFont="1" applyFill="1" applyBorder="1" applyAlignment="1">
      <alignment horizontal="center" vertical="center" wrapText="1"/>
      <protection/>
    </xf>
    <xf numFmtId="0" fontId="56" fillId="33" borderId="13" xfId="53" applyFont="1" applyFill="1" applyBorder="1" applyAlignment="1">
      <alignment horizontal="center" vertical="center" wrapText="1"/>
      <protection/>
    </xf>
    <xf numFmtId="0" fontId="56" fillId="33" borderId="10" xfId="53" applyFont="1" applyFill="1" applyBorder="1" applyAlignment="1">
      <alignment horizontal="center" vertical="center" wrapText="1"/>
      <protection/>
    </xf>
    <xf numFmtId="0" fontId="56" fillId="33" borderId="11" xfId="53" applyFont="1" applyFill="1" applyBorder="1" applyAlignment="1">
      <alignment horizontal="center" vertical="center" wrapText="1"/>
      <protection/>
    </xf>
    <xf numFmtId="0" fontId="56" fillId="33" borderId="14" xfId="53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top" wrapText="1" readingOrder="1"/>
      <protection/>
    </xf>
    <xf numFmtId="0" fontId="4" fillId="33" borderId="11" xfId="52" applyFont="1" applyFill="1" applyBorder="1" applyAlignment="1">
      <alignment horizontal="center" vertical="top" wrapText="1" readingOrder="1"/>
      <protection/>
    </xf>
    <xf numFmtId="0" fontId="4" fillId="33" borderId="15" xfId="52" applyFont="1" applyFill="1" applyBorder="1" applyAlignment="1">
      <alignment horizontal="center" vertical="top" wrapText="1" readingOrder="1"/>
      <protection/>
    </xf>
    <xf numFmtId="0" fontId="4" fillId="33" borderId="14" xfId="52" applyFont="1" applyFill="1" applyBorder="1" applyAlignment="1">
      <alignment horizontal="center" vertical="top" wrapText="1" readingOrder="1"/>
      <protection/>
    </xf>
    <xf numFmtId="4" fontId="15" fillId="0" borderId="13" xfId="52" applyNumberFormat="1" applyFont="1" applyBorder="1" applyAlignment="1">
      <alignment horizontal="right" vertical="top"/>
      <protection/>
    </xf>
    <xf numFmtId="0" fontId="6" fillId="33" borderId="22" xfId="52" applyFont="1" applyFill="1" applyBorder="1" applyAlignment="1">
      <alignment horizontal="center" vertical="top" wrapText="1" readingOrder="1"/>
      <protection/>
    </xf>
    <xf numFmtId="0" fontId="1" fillId="35" borderId="0" xfId="52" applyFill="1" applyBorder="1" applyAlignment="1">
      <alignment horizontal="left" vertical="top" wrapText="1" readingOrder="1"/>
      <protection/>
    </xf>
    <xf numFmtId="0" fontId="1" fillId="35" borderId="13" xfId="52" applyFill="1" applyBorder="1" applyAlignment="1">
      <alignment horizontal="left" vertical="top" wrapText="1" readingOrder="1"/>
      <protection/>
    </xf>
    <xf numFmtId="0" fontId="4" fillId="33" borderId="18" xfId="52" applyFont="1" applyFill="1" applyBorder="1" applyAlignment="1">
      <alignment horizontal="center" vertical="top" wrapText="1" readingOrder="1"/>
      <protection/>
    </xf>
    <xf numFmtId="0" fontId="4" fillId="33" borderId="10" xfId="52" applyFont="1" applyFill="1" applyBorder="1" applyAlignment="1">
      <alignment horizontal="center" vertical="top" wrapText="1" readingOrder="1"/>
      <protection/>
    </xf>
    <xf numFmtId="0" fontId="14" fillId="0" borderId="12" xfId="52" applyFont="1" applyBorder="1" applyAlignment="1">
      <alignment horizontal="left" vertical="top" wrapText="1" readingOrder="1"/>
      <protection/>
    </xf>
    <xf numFmtId="0" fontId="15" fillId="0" borderId="12" xfId="52" applyFont="1" applyBorder="1" applyAlignment="1">
      <alignment horizontal="left" vertical="top" wrapText="1" indent="1" readingOrder="1"/>
      <protection/>
    </xf>
    <xf numFmtId="0" fontId="15" fillId="0" borderId="12" xfId="52" applyFont="1" applyBorder="1" applyAlignment="1">
      <alignment horizontal="left" vertical="center" wrapText="1" indent="2" readingOrder="1"/>
      <protection/>
    </xf>
    <xf numFmtId="4" fontId="15" fillId="0" borderId="16" xfId="52" applyNumberFormat="1" applyFont="1" applyBorder="1" applyAlignment="1">
      <alignment horizontal="right" vertical="center"/>
      <protection/>
    </xf>
    <xf numFmtId="0" fontId="6" fillId="33" borderId="18" xfId="52" applyFont="1" applyFill="1" applyBorder="1" applyAlignment="1">
      <alignment horizontal="center" vertical="top" wrapText="1" readingOrder="1"/>
      <protection/>
    </xf>
    <xf numFmtId="0" fontId="6" fillId="33" borderId="20" xfId="52" applyFont="1" applyFill="1" applyBorder="1" applyAlignment="1">
      <alignment horizontal="center" vertical="top" wrapText="1" readingOrder="1"/>
      <protection/>
    </xf>
    <xf numFmtId="0" fontId="6" fillId="33" borderId="15" xfId="52" applyFont="1" applyFill="1" applyBorder="1" applyAlignment="1">
      <alignment horizontal="center" vertical="top" wrapText="1" readingOrder="1"/>
      <protection/>
    </xf>
    <xf numFmtId="0" fontId="6" fillId="33" borderId="12" xfId="52" applyFont="1" applyFill="1" applyBorder="1" applyAlignment="1">
      <alignment horizontal="center" vertical="top" wrapText="1" readingOrder="1"/>
      <protection/>
    </xf>
    <xf numFmtId="0" fontId="6" fillId="33" borderId="0" xfId="52" applyFont="1" applyFill="1" applyBorder="1" applyAlignment="1">
      <alignment horizontal="center" vertical="top" wrapText="1" readingOrder="1"/>
      <protection/>
    </xf>
    <xf numFmtId="0" fontId="6" fillId="33" borderId="13" xfId="52" applyFont="1" applyFill="1" applyBorder="1" applyAlignment="1">
      <alignment horizontal="center" vertical="top" wrapText="1" readingOrder="1"/>
      <protection/>
    </xf>
    <xf numFmtId="0" fontId="6" fillId="33" borderId="10" xfId="52" applyFont="1" applyFill="1" applyBorder="1" applyAlignment="1">
      <alignment horizontal="center" vertical="top" wrapText="1" readingOrder="1"/>
      <protection/>
    </xf>
    <xf numFmtId="0" fontId="6" fillId="33" borderId="11" xfId="52" applyFont="1" applyFill="1" applyBorder="1" applyAlignment="1">
      <alignment horizontal="center" vertical="top" wrapText="1" readingOrder="1"/>
      <protection/>
    </xf>
    <xf numFmtId="0" fontId="6" fillId="33" borderId="14" xfId="52" applyFont="1" applyFill="1" applyBorder="1" applyAlignment="1">
      <alignment horizontal="center" vertical="top" wrapText="1" readingOrder="1"/>
      <protection/>
    </xf>
    <xf numFmtId="0" fontId="4" fillId="33" borderId="18" xfId="52" applyFont="1" applyFill="1" applyBorder="1" applyAlignment="1">
      <alignment horizontal="center" vertical="center" wrapText="1" readingOrder="1"/>
      <protection/>
    </xf>
    <xf numFmtId="0" fontId="4" fillId="33" borderId="12" xfId="52" applyFont="1" applyFill="1" applyBorder="1" applyAlignment="1">
      <alignment horizontal="center" vertical="center" wrapText="1" readingOrder="1"/>
      <protection/>
    </xf>
    <xf numFmtId="0" fontId="4" fillId="33" borderId="10" xfId="52" applyFont="1" applyFill="1" applyBorder="1" applyAlignment="1">
      <alignment horizontal="center" vertical="center" wrapText="1" readingOrder="1"/>
      <protection/>
    </xf>
    <xf numFmtId="0" fontId="4" fillId="33" borderId="19" xfId="52" applyFont="1" applyFill="1" applyBorder="1" applyAlignment="1">
      <alignment horizontal="center" vertical="center" wrapText="1" readingOrder="1"/>
      <protection/>
    </xf>
    <xf numFmtId="0" fontId="4" fillId="33" borderId="16" xfId="52" applyFont="1" applyFill="1" applyBorder="1" applyAlignment="1">
      <alignment horizontal="center" vertical="center" wrapText="1" readingOrder="1"/>
      <protection/>
    </xf>
    <xf numFmtId="0" fontId="4" fillId="33" borderId="17" xfId="52" applyFont="1" applyFill="1" applyBorder="1" applyAlignment="1">
      <alignment horizontal="center" vertical="center" wrapText="1" readingOrder="1"/>
      <protection/>
    </xf>
    <xf numFmtId="4" fontId="16" fillId="0" borderId="0" xfId="52" applyNumberFormat="1" applyFont="1" applyBorder="1" applyAlignment="1">
      <alignment horizontal="right" vertical="top"/>
      <protection/>
    </xf>
    <xf numFmtId="4" fontId="16" fillId="0" borderId="13" xfId="52" applyNumberFormat="1" applyFont="1" applyBorder="1" applyAlignment="1">
      <alignment horizontal="right" vertical="top"/>
      <protection/>
    </xf>
    <xf numFmtId="4" fontId="5" fillId="0" borderId="0" xfId="52" applyNumberFormat="1" applyFont="1" applyBorder="1" applyAlignment="1">
      <alignment horizontal="right" vertical="top"/>
      <protection/>
    </xf>
    <xf numFmtId="4" fontId="5" fillId="0" borderId="13" xfId="52" applyNumberFormat="1" applyFont="1" applyBorder="1" applyAlignment="1">
      <alignment horizontal="right" vertical="top"/>
      <protection/>
    </xf>
    <xf numFmtId="4" fontId="16" fillId="0" borderId="12" xfId="52" applyNumberFormat="1" applyFont="1" applyBorder="1" applyAlignment="1">
      <alignment horizontal="right" vertical="top"/>
      <protection/>
    </xf>
    <xf numFmtId="4" fontId="16" fillId="0" borderId="16" xfId="52" applyNumberFormat="1" applyFont="1" applyBorder="1" applyAlignment="1">
      <alignment horizontal="right" vertical="center"/>
      <protection/>
    </xf>
    <xf numFmtId="4" fontId="16" fillId="0" borderId="12" xfId="52" applyNumberFormat="1" applyFont="1" applyBorder="1" applyAlignment="1">
      <alignment horizontal="right" vertical="center"/>
      <protection/>
    </xf>
    <xf numFmtId="4" fontId="16" fillId="0" borderId="13" xfId="52" applyNumberFormat="1" applyFont="1" applyBorder="1" applyAlignment="1">
      <alignment horizontal="right" vertical="center"/>
      <protection/>
    </xf>
    <xf numFmtId="0" fontId="16" fillId="0" borderId="12" xfId="52" applyFont="1" applyBorder="1" applyAlignment="1">
      <alignment horizontal="left" vertical="top" wrapText="1" indent="2" readingOrder="1"/>
      <protection/>
    </xf>
    <xf numFmtId="0" fontId="1" fillId="0" borderId="12" xfId="52" applyFont="1" applyBorder="1" applyAlignment="1">
      <alignment horizontal="center" vertical="top"/>
      <protection/>
    </xf>
    <xf numFmtId="0" fontId="1" fillId="0" borderId="13" xfId="52" applyFont="1" applyBorder="1" applyAlignment="1">
      <alignment horizontal="center" vertical="top"/>
      <protection/>
    </xf>
    <xf numFmtId="0" fontId="16" fillId="0" borderId="12" xfId="52" applyFont="1" applyBorder="1" applyAlignment="1">
      <alignment horizontal="left" vertical="top" wrapText="1" readingOrder="1"/>
      <protection/>
    </xf>
    <xf numFmtId="4" fontId="16" fillId="0" borderId="0" xfId="52" applyNumberFormat="1" applyFont="1" applyBorder="1" applyAlignment="1">
      <alignment horizontal="right" vertical="center"/>
      <protection/>
    </xf>
    <xf numFmtId="0" fontId="7" fillId="33" borderId="18" xfId="52" applyFont="1" applyFill="1" applyBorder="1" applyAlignment="1">
      <alignment horizontal="center" vertical="top" wrapText="1" readingOrder="1"/>
      <protection/>
    </xf>
    <xf numFmtId="0" fontId="7" fillId="33" borderId="20" xfId="52" applyFont="1" applyFill="1" applyBorder="1" applyAlignment="1">
      <alignment horizontal="center" vertical="top" wrapText="1" readingOrder="1"/>
      <protection/>
    </xf>
    <xf numFmtId="0" fontId="7" fillId="33" borderId="15" xfId="52" applyFont="1" applyFill="1" applyBorder="1" applyAlignment="1">
      <alignment horizontal="center" vertical="top" wrapText="1" readingOrder="1"/>
      <protection/>
    </xf>
    <xf numFmtId="0" fontId="7" fillId="33" borderId="12" xfId="52" applyFont="1" applyFill="1" applyBorder="1" applyAlignment="1">
      <alignment horizontal="center" vertical="top" wrapText="1" readingOrder="1"/>
      <protection/>
    </xf>
    <xf numFmtId="0" fontId="7" fillId="33" borderId="0" xfId="52" applyFont="1" applyFill="1" applyBorder="1" applyAlignment="1">
      <alignment horizontal="center" vertical="top" wrapText="1" readingOrder="1"/>
      <protection/>
    </xf>
    <xf numFmtId="0" fontId="7" fillId="33" borderId="13" xfId="52" applyFont="1" applyFill="1" applyBorder="1" applyAlignment="1">
      <alignment horizontal="center" vertical="top" wrapText="1" readingOrder="1"/>
      <protection/>
    </xf>
    <xf numFmtId="0" fontId="7" fillId="33" borderId="10" xfId="52" applyFont="1" applyFill="1" applyBorder="1" applyAlignment="1">
      <alignment horizontal="center" vertical="top" wrapText="1" readingOrder="1"/>
      <protection/>
    </xf>
    <xf numFmtId="0" fontId="7" fillId="33" borderId="11" xfId="52" applyFont="1" applyFill="1" applyBorder="1" applyAlignment="1">
      <alignment horizontal="center" vertical="top" wrapText="1" readingOrder="1"/>
      <protection/>
    </xf>
    <xf numFmtId="0" fontId="7" fillId="33" borderId="14" xfId="52" applyFont="1" applyFill="1" applyBorder="1" applyAlignment="1">
      <alignment horizontal="center" vertical="top" wrapText="1" readingOrder="1"/>
      <protection/>
    </xf>
    <xf numFmtId="0" fontId="4" fillId="33" borderId="15" xfId="52" applyFont="1" applyFill="1" applyBorder="1" applyAlignment="1">
      <alignment horizontal="center" vertical="center" wrapText="1" readingOrder="1"/>
      <protection/>
    </xf>
    <xf numFmtId="0" fontId="4" fillId="33" borderId="13" xfId="52" applyFont="1" applyFill="1" applyBorder="1" applyAlignment="1">
      <alignment horizontal="center" vertical="center" wrapText="1" readingOrder="1"/>
      <protection/>
    </xf>
    <xf numFmtId="0" fontId="4" fillId="33" borderId="14" xfId="52" applyFont="1" applyFill="1" applyBorder="1" applyAlignment="1">
      <alignment horizontal="center" vertical="center" wrapText="1" readingOrder="1"/>
      <protection/>
    </xf>
    <xf numFmtId="0" fontId="4" fillId="33" borderId="21" xfId="52" applyFont="1" applyFill="1" applyBorder="1" applyAlignment="1">
      <alignment horizontal="center" vertical="top" wrapText="1" readingOrder="1"/>
      <protection/>
    </xf>
    <xf numFmtId="0" fontId="4" fillId="33" borderId="21" xfId="52" applyFont="1" applyFill="1" applyBorder="1" applyAlignment="1">
      <alignment horizontal="center" vertical="center" wrapText="1" readingOrder="1"/>
      <protection/>
    </xf>
    <xf numFmtId="4" fontId="9" fillId="0" borderId="0" xfId="52" applyNumberFormat="1" applyFont="1" applyBorder="1" applyAlignment="1">
      <alignment horizontal="right" vertical="top"/>
      <protection/>
    </xf>
    <xf numFmtId="4" fontId="9" fillId="0" borderId="13" xfId="52" applyNumberFormat="1" applyFont="1" applyBorder="1" applyAlignment="1">
      <alignment horizontal="right" vertical="top"/>
      <protection/>
    </xf>
    <xf numFmtId="4" fontId="8" fillId="0" borderId="0" xfId="52" applyNumberFormat="1" applyFont="1" applyBorder="1" applyAlignment="1">
      <alignment horizontal="right" vertical="top"/>
      <protection/>
    </xf>
    <xf numFmtId="4" fontId="8" fillId="0" borderId="13" xfId="52" applyNumberFormat="1" applyFont="1" applyBorder="1" applyAlignment="1">
      <alignment horizontal="right" vertical="top"/>
      <protection/>
    </xf>
    <xf numFmtId="4" fontId="9" fillId="0" borderId="12" xfId="52" applyNumberFormat="1" applyFont="1" applyBorder="1" applyAlignment="1">
      <alignment horizontal="right" vertical="center"/>
      <protection/>
    </xf>
    <xf numFmtId="4" fontId="9" fillId="0" borderId="13" xfId="52" applyNumberFormat="1" applyFont="1" applyBorder="1" applyAlignment="1">
      <alignment horizontal="right" vertical="center"/>
      <protection/>
    </xf>
    <xf numFmtId="0" fontId="9" fillId="0" borderId="12" xfId="52" applyFont="1" applyBorder="1" applyAlignment="1">
      <alignment horizontal="left" vertical="top" wrapText="1" indent="1" readingOrder="1"/>
      <protection/>
    </xf>
    <xf numFmtId="4" fontId="9" fillId="0" borderId="16" xfId="52" applyNumberFormat="1" applyFont="1" applyBorder="1" applyAlignment="1">
      <alignment horizontal="right" vertical="center" wrapText="1"/>
      <protection/>
    </xf>
    <xf numFmtId="4" fontId="9" fillId="0" borderId="16" xfId="52" applyNumberFormat="1" applyFont="1" applyBorder="1" applyAlignment="1">
      <alignment horizontal="right" vertic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F5_EAID_31-Dic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5_EA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5"/>
  <sheetViews>
    <sheetView showGridLines="0" tabSelected="1" view="pageBreakPreview" zoomScaleNormal="160" zoomScaleSheetLayoutView="100" zoomScalePageLayoutView="0" workbookViewId="0" topLeftCell="A1">
      <selection activeCell="A1" sqref="A1:I4"/>
    </sheetView>
  </sheetViews>
  <sheetFormatPr defaultColWidth="6.8515625" defaultRowHeight="12.75" customHeight="1"/>
  <cols>
    <col min="1" max="1" width="17.00390625" style="0" customWidth="1"/>
    <col min="2" max="2" width="15.8515625" style="0" customWidth="1"/>
    <col min="3" max="4" width="8.8515625" style="0" customWidth="1"/>
    <col min="5" max="5" width="1.57421875" style="0" customWidth="1"/>
    <col min="6" max="6" width="16.00390625" style="0" customWidth="1"/>
    <col min="7" max="7" width="14.421875" style="0" customWidth="1"/>
    <col min="8" max="9" width="8.8515625" style="0" customWidth="1"/>
  </cols>
  <sheetData>
    <row r="1" spans="1:9" ht="10.5" customHeight="1">
      <c r="A1" s="185" t="s">
        <v>119</v>
      </c>
      <c r="B1" s="186"/>
      <c r="C1" s="186"/>
      <c r="D1" s="186"/>
      <c r="E1" s="186"/>
      <c r="F1" s="186"/>
      <c r="G1" s="186"/>
      <c r="H1" s="186"/>
      <c r="I1" s="187"/>
    </row>
    <row r="2" spans="1:9" ht="10.5" customHeight="1">
      <c r="A2" s="188"/>
      <c r="B2" s="189"/>
      <c r="C2" s="189"/>
      <c r="D2" s="189"/>
      <c r="E2" s="189"/>
      <c r="F2" s="189"/>
      <c r="G2" s="189"/>
      <c r="H2" s="189"/>
      <c r="I2" s="190"/>
    </row>
    <row r="3" spans="1:9" ht="10.5" customHeight="1">
      <c r="A3" s="188"/>
      <c r="B3" s="189"/>
      <c r="C3" s="189"/>
      <c r="D3" s="189"/>
      <c r="E3" s="189"/>
      <c r="F3" s="189"/>
      <c r="G3" s="189"/>
      <c r="H3" s="189"/>
      <c r="I3" s="190"/>
    </row>
    <row r="4" spans="1:9" ht="18" customHeight="1">
      <c r="A4" s="191"/>
      <c r="B4" s="192"/>
      <c r="C4" s="192"/>
      <c r="D4" s="192"/>
      <c r="E4" s="192"/>
      <c r="F4" s="192"/>
      <c r="G4" s="192"/>
      <c r="H4" s="192"/>
      <c r="I4" s="193"/>
    </row>
    <row r="5" spans="1:9" ht="9" customHeight="1">
      <c r="A5" s="198" t="s">
        <v>0</v>
      </c>
      <c r="B5" s="199"/>
      <c r="C5" s="196" t="s">
        <v>120</v>
      </c>
      <c r="D5" s="196" t="s">
        <v>118</v>
      </c>
      <c r="E5" s="198" t="s">
        <v>0</v>
      </c>
      <c r="F5" s="202"/>
      <c r="G5" s="199"/>
      <c r="H5" s="183" t="s">
        <v>120</v>
      </c>
      <c r="I5" s="183" t="s">
        <v>118</v>
      </c>
    </row>
    <row r="6" spans="1:9" ht="9" customHeight="1">
      <c r="A6" s="200"/>
      <c r="B6" s="201"/>
      <c r="C6" s="197"/>
      <c r="D6" s="197"/>
      <c r="E6" s="200"/>
      <c r="F6" s="203"/>
      <c r="G6" s="201"/>
      <c r="H6" s="184"/>
      <c r="I6" s="184"/>
    </row>
    <row r="7" spans="1:9" ht="6" customHeight="1">
      <c r="A7" s="194" t="s">
        <v>1</v>
      </c>
      <c r="B7" s="195"/>
      <c r="C7" s="6"/>
      <c r="D7" s="9"/>
      <c r="E7" s="164" t="s">
        <v>2</v>
      </c>
      <c r="F7" s="164"/>
      <c r="G7" s="165"/>
      <c r="H7" s="14"/>
      <c r="I7" s="14"/>
    </row>
    <row r="8" spans="1:9" ht="6.75" customHeight="1">
      <c r="A8" s="169"/>
      <c r="B8" s="165"/>
      <c r="C8" s="4"/>
      <c r="D8" s="10"/>
      <c r="E8" s="164"/>
      <c r="F8" s="164"/>
      <c r="G8" s="165"/>
      <c r="H8" s="4"/>
      <c r="I8" s="4"/>
    </row>
    <row r="9" spans="1:9" ht="6.75" customHeight="1">
      <c r="A9" s="169" t="s">
        <v>3</v>
      </c>
      <c r="B9" s="165"/>
      <c r="C9" s="4"/>
      <c r="D9" s="10"/>
      <c r="E9" s="164" t="s">
        <v>4</v>
      </c>
      <c r="F9" s="164"/>
      <c r="G9" s="165"/>
      <c r="H9" s="4"/>
      <c r="I9" s="4"/>
    </row>
    <row r="10" spans="1:9" s="18" customFormat="1" ht="6.75" customHeight="1">
      <c r="A10" s="178" t="s">
        <v>5</v>
      </c>
      <c r="B10" s="179"/>
      <c r="C10" s="17">
        <f>SUM(C11:C17)</f>
        <v>560505053.4</v>
      </c>
      <c r="D10" s="17">
        <f>SUM(D11:D17)</f>
        <v>399350783.69</v>
      </c>
      <c r="E10" s="180" t="s">
        <v>6</v>
      </c>
      <c r="F10" s="180"/>
      <c r="G10" s="179"/>
      <c r="H10" s="17">
        <f>SUM(H11:H20)</f>
        <v>4246556131.26</v>
      </c>
      <c r="I10" s="17">
        <f>SUM(I11:I20)</f>
        <v>3496996105.839999</v>
      </c>
    </row>
    <row r="11" spans="1:9" ht="6.75" customHeight="1">
      <c r="A11" s="176" t="s">
        <v>7</v>
      </c>
      <c r="B11" s="177"/>
      <c r="C11" s="8">
        <v>658504.48</v>
      </c>
      <c r="D11" s="8">
        <v>568128.13</v>
      </c>
      <c r="E11" s="13"/>
      <c r="F11" s="166" t="s">
        <v>8</v>
      </c>
      <c r="G11" s="167"/>
      <c r="H11" s="8">
        <v>585021092.33</v>
      </c>
      <c r="I11" s="8">
        <v>526141329.98</v>
      </c>
    </row>
    <row r="12" spans="1:9" ht="6.75" customHeight="1">
      <c r="A12" s="176" t="s">
        <v>9</v>
      </c>
      <c r="B12" s="177"/>
      <c r="C12" s="24">
        <v>558532111.04</v>
      </c>
      <c r="D12" s="8">
        <v>397468217.68</v>
      </c>
      <c r="E12" s="13"/>
      <c r="F12" s="166" t="s">
        <v>10</v>
      </c>
      <c r="G12" s="167"/>
      <c r="H12" s="8">
        <v>304644976</v>
      </c>
      <c r="I12" s="8">
        <v>240800167.9</v>
      </c>
    </row>
    <row r="13" spans="1:9" ht="6.75" customHeight="1">
      <c r="A13" s="176" t="s">
        <v>11</v>
      </c>
      <c r="B13" s="177"/>
      <c r="C13" s="8">
        <v>0</v>
      </c>
      <c r="D13" s="8">
        <v>0</v>
      </c>
      <c r="E13" s="13"/>
      <c r="F13" s="166" t="s">
        <v>12</v>
      </c>
      <c r="G13" s="167"/>
      <c r="H13" s="8">
        <v>203020</v>
      </c>
      <c r="I13" s="8">
        <v>10189413.12</v>
      </c>
    </row>
    <row r="14" spans="1:9" ht="6.75" customHeight="1">
      <c r="A14" s="176" t="s">
        <v>13</v>
      </c>
      <c r="B14" s="177"/>
      <c r="C14" s="8">
        <v>0</v>
      </c>
      <c r="D14" s="8">
        <v>0</v>
      </c>
      <c r="E14" s="13"/>
      <c r="F14" s="166" t="s">
        <v>14</v>
      </c>
      <c r="G14" s="167"/>
      <c r="H14" s="8">
        <v>9168675.03</v>
      </c>
      <c r="I14" s="8">
        <v>9168675.03</v>
      </c>
    </row>
    <row r="15" spans="1:9" ht="6.75" customHeight="1">
      <c r="A15" s="176" t="s">
        <v>15</v>
      </c>
      <c r="B15" s="177"/>
      <c r="C15" s="8">
        <v>0</v>
      </c>
      <c r="D15" s="8">
        <v>0</v>
      </c>
      <c r="E15" s="13"/>
      <c r="F15" s="166" t="s">
        <v>16</v>
      </c>
      <c r="G15" s="167"/>
      <c r="H15" s="8">
        <v>865489869.09</v>
      </c>
      <c r="I15" s="8">
        <v>569188980.34</v>
      </c>
    </row>
    <row r="16" spans="1:9" ht="6.75" customHeight="1">
      <c r="A16" s="176" t="s">
        <v>17</v>
      </c>
      <c r="B16" s="177"/>
      <c r="C16" s="8">
        <v>0</v>
      </c>
      <c r="D16" s="8">
        <v>0</v>
      </c>
      <c r="E16" s="13"/>
      <c r="F16" s="175" t="s">
        <v>18</v>
      </c>
      <c r="G16" s="174"/>
      <c r="H16" s="22">
        <v>3390188.62</v>
      </c>
      <c r="I16" s="22">
        <v>0</v>
      </c>
    </row>
    <row r="17" spans="1:9" ht="6.75" customHeight="1">
      <c r="A17" s="176" t="s">
        <v>19</v>
      </c>
      <c r="B17" s="177"/>
      <c r="C17" s="8">
        <v>1314437.88</v>
      </c>
      <c r="D17" s="8">
        <v>1314437.88</v>
      </c>
      <c r="E17" s="13"/>
      <c r="F17" s="175"/>
      <c r="G17" s="174"/>
      <c r="H17" s="22"/>
      <c r="I17" s="22"/>
    </row>
    <row r="18" spans="1:9" ht="6.75" customHeight="1">
      <c r="A18" s="178" t="s">
        <v>20</v>
      </c>
      <c r="B18" s="179"/>
      <c r="C18" s="17">
        <f>SUM(C19:C25)</f>
        <v>387906164.96000004</v>
      </c>
      <c r="D18" s="17">
        <f>SUM(D19:D25)</f>
        <v>1366957009.58</v>
      </c>
      <c r="E18" s="13"/>
      <c r="F18" s="166" t="s">
        <v>21</v>
      </c>
      <c r="G18" s="167"/>
      <c r="H18" s="8">
        <v>2016679421.03</v>
      </c>
      <c r="I18" s="8">
        <v>2005735443.11</v>
      </c>
    </row>
    <row r="19" spans="1:9" ht="6.75" customHeight="1">
      <c r="A19" s="176" t="s">
        <v>22</v>
      </c>
      <c r="B19" s="177"/>
      <c r="C19" s="8">
        <v>0</v>
      </c>
      <c r="D19" s="8">
        <v>0</v>
      </c>
      <c r="E19" s="13"/>
      <c r="F19" s="166" t="s">
        <v>23</v>
      </c>
      <c r="G19" s="167"/>
      <c r="H19" s="8">
        <v>2018026.86</v>
      </c>
      <c r="I19" s="8">
        <v>2000376.37</v>
      </c>
    </row>
    <row r="20" spans="1:9" ht="6.75" customHeight="1">
      <c r="A20" s="176" t="s">
        <v>24</v>
      </c>
      <c r="B20" s="177"/>
      <c r="C20" s="8">
        <v>593491.58</v>
      </c>
      <c r="D20" s="8">
        <v>541404.74</v>
      </c>
      <c r="E20" s="13"/>
      <c r="F20" s="166" t="s">
        <v>25</v>
      </c>
      <c r="G20" s="167"/>
      <c r="H20" s="8">
        <v>459940862.3</v>
      </c>
      <c r="I20" s="8">
        <v>133771719.99</v>
      </c>
    </row>
    <row r="21" spans="1:9" ht="6.75" customHeight="1">
      <c r="A21" s="176" t="s">
        <v>26</v>
      </c>
      <c r="B21" s="177"/>
      <c r="C21" s="24">
        <v>208469613.95</v>
      </c>
      <c r="D21" s="8">
        <v>1184210028.99</v>
      </c>
      <c r="E21" s="180" t="s">
        <v>27</v>
      </c>
      <c r="F21" s="180"/>
      <c r="G21" s="179"/>
      <c r="H21" s="17">
        <f>SUM(H22:H24)</f>
        <v>1305633375.17</v>
      </c>
      <c r="I21" s="17">
        <f>SUM(I22:I24)</f>
        <v>875000000</v>
      </c>
    </row>
    <row r="22" spans="1:9" ht="6.75" customHeight="1">
      <c r="A22" s="176" t="s">
        <v>28</v>
      </c>
      <c r="B22" s="177"/>
      <c r="C22" s="8">
        <v>0</v>
      </c>
      <c r="D22" s="8">
        <v>0</v>
      </c>
      <c r="E22" s="13"/>
      <c r="F22" s="166" t="s">
        <v>29</v>
      </c>
      <c r="G22" s="167"/>
      <c r="H22" s="8">
        <v>1305633375.17</v>
      </c>
      <c r="I22" s="8">
        <v>875000000</v>
      </c>
    </row>
    <row r="23" spans="1:9" ht="6.75" customHeight="1">
      <c r="A23" s="176" t="s">
        <v>30</v>
      </c>
      <c r="B23" s="177"/>
      <c r="C23" s="8">
        <v>0</v>
      </c>
      <c r="D23" s="8">
        <v>0</v>
      </c>
      <c r="E23" s="13"/>
      <c r="F23" s="166" t="s">
        <v>31</v>
      </c>
      <c r="G23" s="167"/>
      <c r="H23" s="8">
        <v>0</v>
      </c>
      <c r="I23" s="8">
        <v>0</v>
      </c>
    </row>
    <row r="24" spans="1:9" ht="6.75" customHeight="1">
      <c r="A24" s="176" t="s">
        <v>32</v>
      </c>
      <c r="B24" s="177"/>
      <c r="C24" s="8">
        <v>0</v>
      </c>
      <c r="D24" s="8">
        <v>0</v>
      </c>
      <c r="E24" s="13"/>
      <c r="F24" s="166" t="s">
        <v>33</v>
      </c>
      <c r="G24" s="167"/>
      <c r="H24" s="8">
        <v>0</v>
      </c>
      <c r="I24" s="8">
        <v>0</v>
      </c>
    </row>
    <row r="25" spans="1:9" ht="6.75" customHeight="1">
      <c r="A25" s="176" t="s">
        <v>34</v>
      </c>
      <c r="B25" s="177"/>
      <c r="C25" s="8">
        <v>178843059.43</v>
      </c>
      <c r="D25" s="8">
        <v>182205575.85</v>
      </c>
      <c r="E25" s="180" t="s">
        <v>35</v>
      </c>
      <c r="F25" s="180"/>
      <c r="G25" s="179"/>
      <c r="H25" s="17">
        <f>SUM(H26:H27)</f>
        <v>0</v>
      </c>
      <c r="I25" s="17">
        <f>SUM(I26:I27)</f>
        <v>0</v>
      </c>
    </row>
    <row r="26" spans="1:9" ht="6.75" customHeight="1">
      <c r="A26" s="178" t="s">
        <v>36</v>
      </c>
      <c r="B26" s="179"/>
      <c r="C26" s="17">
        <f>SUM(C27:C33)</f>
        <v>135147274.64</v>
      </c>
      <c r="D26" s="17">
        <f>SUM(D27:D33)</f>
        <v>35802629.769999996</v>
      </c>
      <c r="E26" s="13"/>
      <c r="F26" s="166" t="s">
        <v>37</v>
      </c>
      <c r="G26" s="167"/>
      <c r="H26" s="8">
        <v>0</v>
      </c>
      <c r="I26" s="8">
        <v>0</v>
      </c>
    </row>
    <row r="27" spans="1:9" ht="6.75" customHeight="1">
      <c r="A27" s="176" t="s">
        <v>38</v>
      </c>
      <c r="B27" s="177"/>
      <c r="C27" s="22">
        <v>2810642.59</v>
      </c>
      <c r="D27" s="22">
        <v>11054248.19</v>
      </c>
      <c r="E27" s="13"/>
      <c r="F27" s="166" t="s">
        <v>39</v>
      </c>
      <c r="G27" s="167"/>
      <c r="H27" s="8">
        <v>0</v>
      </c>
      <c r="I27" s="8">
        <v>0</v>
      </c>
    </row>
    <row r="28" spans="1:9" ht="6.75" customHeight="1">
      <c r="A28" s="176"/>
      <c r="B28" s="177"/>
      <c r="C28" s="22"/>
      <c r="D28" s="22"/>
      <c r="E28" s="180" t="s">
        <v>40</v>
      </c>
      <c r="F28" s="180"/>
      <c r="G28" s="179"/>
      <c r="H28" s="17">
        <v>0</v>
      </c>
      <c r="I28" s="17">
        <v>0</v>
      </c>
    </row>
    <row r="29" spans="1:9" ht="6.75" customHeight="1">
      <c r="A29" s="176" t="s">
        <v>41</v>
      </c>
      <c r="B29" s="177"/>
      <c r="C29" s="182">
        <v>0</v>
      </c>
      <c r="D29" s="182">
        <v>0</v>
      </c>
      <c r="E29" s="180" t="s">
        <v>42</v>
      </c>
      <c r="F29" s="180"/>
      <c r="G29" s="179"/>
      <c r="H29" s="17">
        <f>SUM(H30:H32)</f>
        <v>0</v>
      </c>
      <c r="I29" s="17">
        <f>SUM(I30:I32)</f>
        <v>0</v>
      </c>
    </row>
    <row r="30" spans="1:9" ht="7.5" customHeight="1">
      <c r="A30" s="176"/>
      <c r="B30" s="177"/>
      <c r="C30" s="182"/>
      <c r="D30" s="182"/>
      <c r="E30" s="13"/>
      <c r="F30" s="166" t="s">
        <v>43</v>
      </c>
      <c r="G30" s="167"/>
      <c r="H30" s="8">
        <v>0</v>
      </c>
      <c r="I30" s="8">
        <v>0</v>
      </c>
    </row>
    <row r="31" spans="1:9" ht="6.75" customHeight="1">
      <c r="A31" s="176" t="s">
        <v>44</v>
      </c>
      <c r="B31" s="177"/>
      <c r="C31" s="8">
        <v>0</v>
      </c>
      <c r="D31" s="8">
        <v>0</v>
      </c>
      <c r="E31" s="13"/>
      <c r="F31" s="166" t="s">
        <v>45</v>
      </c>
      <c r="G31" s="167"/>
      <c r="H31" s="8">
        <v>0</v>
      </c>
      <c r="I31" s="8">
        <v>0</v>
      </c>
    </row>
    <row r="32" spans="1:9" ht="6.75" customHeight="1">
      <c r="A32" s="176" t="s">
        <v>46</v>
      </c>
      <c r="B32" s="177"/>
      <c r="C32" s="8">
        <v>132336632.05</v>
      </c>
      <c r="D32" s="8">
        <v>24748381.58</v>
      </c>
      <c r="E32" s="13"/>
      <c r="F32" s="166" t="s">
        <v>47</v>
      </c>
      <c r="G32" s="167"/>
      <c r="H32" s="8">
        <v>0</v>
      </c>
      <c r="I32" s="8">
        <v>0</v>
      </c>
    </row>
    <row r="33" spans="1:9" ht="8.25" customHeight="1">
      <c r="A33" s="176" t="s">
        <v>48</v>
      </c>
      <c r="B33" s="177"/>
      <c r="C33" s="8">
        <v>0</v>
      </c>
      <c r="D33" s="8">
        <v>0</v>
      </c>
      <c r="E33" s="180" t="s">
        <v>49</v>
      </c>
      <c r="F33" s="180"/>
      <c r="G33" s="179"/>
      <c r="H33" s="17">
        <f>SUM(H35:H44)</f>
        <v>20158877.87</v>
      </c>
      <c r="I33" s="17">
        <f>SUM(I35:I44)</f>
        <v>15493076.97</v>
      </c>
    </row>
    <row r="34" spans="1:9" ht="8.25" customHeight="1">
      <c r="A34" s="178" t="s">
        <v>50</v>
      </c>
      <c r="B34" s="179"/>
      <c r="C34" s="17">
        <f>SUM(C35:C39)</f>
        <v>0</v>
      </c>
      <c r="D34" s="17">
        <f>SUM(D35:D39)</f>
        <v>0</v>
      </c>
      <c r="E34" s="180"/>
      <c r="F34" s="180"/>
      <c r="G34" s="179"/>
      <c r="H34" s="19"/>
      <c r="I34" s="19"/>
    </row>
    <row r="35" spans="1:9" ht="6.75" customHeight="1">
      <c r="A35" s="176" t="s">
        <v>51</v>
      </c>
      <c r="B35" s="177"/>
      <c r="C35" s="8">
        <v>0</v>
      </c>
      <c r="D35" s="8">
        <v>0</v>
      </c>
      <c r="E35" s="13"/>
      <c r="F35" s="166" t="s">
        <v>52</v>
      </c>
      <c r="G35" s="167"/>
      <c r="H35" s="8">
        <v>18289424.82</v>
      </c>
      <c r="I35" s="8">
        <v>13623623.92</v>
      </c>
    </row>
    <row r="36" spans="1:9" ht="6.75" customHeight="1">
      <c r="A36" s="176" t="s">
        <v>53</v>
      </c>
      <c r="B36" s="177"/>
      <c r="C36" s="8">
        <v>0</v>
      </c>
      <c r="D36" s="8">
        <v>0</v>
      </c>
      <c r="E36" s="13"/>
      <c r="F36" s="166" t="s">
        <v>54</v>
      </c>
      <c r="G36" s="167"/>
      <c r="H36" s="8">
        <v>0</v>
      </c>
      <c r="I36" s="8">
        <v>0</v>
      </c>
    </row>
    <row r="37" spans="1:9" ht="6.75" customHeight="1">
      <c r="A37" s="176" t="s">
        <v>55</v>
      </c>
      <c r="B37" s="177"/>
      <c r="C37" s="8">
        <v>0</v>
      </c>
      <c r="D37" s="8">
        <v>0</v>
      </c>
      <c r="E37" s="13"/>
      <c r="F37" s="166" t="s">
        <v>56</v>
      </c>
      <c r="G37" s="167"/>
      <c r="H37" s="8">
        <v>0</v>
      </c>
      <c r="I37" s="8">
        <v>0</v>
      </c>
    </row>
    <row r="38" spans="1:9" ht="6.75" customHeight="1">
      <c r="A38" s="176" t="s">
        <v>57</v>
      </c>
      <c r="B38" s="177"/>
      <c r="C38" s="8">
        <v>0</v>
      </c>
      <c r="D38" s="8">
        <v>0</v>
      </c>
      <c r="E38" s="13"/>
      <c r="F38" s="166" t="s">
        <v>58</v>
      </c>
      <c r="G38" s="167"/>
      <c r="H38" s="8">
        <v>1869453.05</v>
      </c>
      <c r="I38" s="8">
        <v>1869453.05</v>
      </c>
    </row>
    <row r="39" spans="1:9" ht="6.75" customHeight="1">
      <c r="A39" s="176" t="s">
        <v>59</v>
      </c>
      <c r="B39" s="177"/>
      <c r="C39" s="8">
        <v>0</v>
      </c>
      <c r="D39" s="8">
        <v>0</v>
      </c>
      <c r="E39" s="13"/>
      <c r="F39" s="166" t="s">
        <v>60</v>
      </c>
      <c r="G39" s="167"/>
      <c r="H39" s="8">
        <v>0</v>
      </c>
      <c r="I39" s="8">
        <v>0</v>
      </c>
    </row>
    <row r="40" spans="1:9" ht="6.75" customHeight="1">
      <c r="A40" s="178" t="s">
        <v>61</v>
      </c>
      <c r="B40" s="179"/>
      <c r="C40" s="17">
        <v>0</v>
      </c>
      <c r="D40" s="17">
        <v>0</v>
      </c>
      <c r="E40" s="13"/>
      <c r="F40" s="166" t="s">
        <v>62</v>
      </c>
      <c r="G40" s="167"/>
      <c r="H40" s="8">
        <v>0</v>
      </c>
      <c r="I40" s="8">
        <v>0</v>
      </c>
    </row>
    <row r="41" spans="1:9" ht="6.75" customHeight="1">
      <c r="A41" s="178" t="s">
        <v>63</v>
      </c>
      <c r="B41" s="179"/>
      <c r="C41" s="17">
        <v>0</v>
      </c>
      <c r="D41" s="17">
        <v>0</v>
      </c>
      <c r="E41" s="180" t="s">
        <v>64</v>
      </c>
      <c r="F41" s="180"/>
      <c r="G41" s="179"/>
      <c r="H41" s="17">
        <f>SUM(H42:H44)</f>
        <v>0</v>
      </c>
      <c r="I41" s="17">
        <f>SUM(I42:I44)</f>
        <v>0</v>
      </c>
    </row>
    <row r="42" spans="1:9" ht="6.75" customHeight="1">
      <c r="A42" s="176" t="s">
        <v>65</v>
      </c>
      <c r="B42" s="177"/>
      <c r="C42" s="181">
        <v>0</v>
      </c>
      <c r="D42" s="181">
        <v>0</v>
      </c>
      <c r="E42" s="13"/>
      <c r="F42" s="166" t="s">
        <v>66</v>
      </c>
      <c r="G42" s="167"/>
      <c r="H42" s="8">
        <v>0</v>
      </c>
      <c r="I42" s="8">
        <v>0</v>
      </c>
    </row>
    <row r="43" spans="1:9" ht="8.25" customHeight="1">
      <c r="A43" s="176"/>
      <c r="B43" s="177"/>
      <c r="C43" s="181"/>
      <c r="D43" s="181"/>
      <c r="E43" s="13"/>
      <c r="F43" s="166" t="s">
        <v>67</v>
      </c>
      <c r="G43" s="167"/>
      <c r="H43" s="8">
        <v>0</v>
      </c>
      <c r="I43" s="8">
        <v>0</v>
      </c>
    </row>
    <row r="44" spans="1:9" ht="6.75" customHeight="1">
      <c r="A44" s="176" t="s">
        <v>68</v>
      </c>
      <c r="B44" s="177"/>
      <c r="C44" s="8">
        <v>0</v>
      </c>
      <c r="D44" s="8">
        <v>0</v>
      </c>
      <c r="E44" s="13"/>
      <c r="F44" s="166" t="s">
        <v>69</v>
      </c>
      <c r="G44" s="167"/>
      <c r="H44" s="8">
        <v>0</v>
      </c>
      <c r="I44" s="8">
        <v>0</v>
      </c>
    </row>
    <row r="45" spans="1:9" ht="6.75" customHeight="1">
      <c r="A45" s="178" t="s">
        <v>70</v>
      </c>
      <c r="B45" s="179"/>
      <c r="C45" s="17">
        <f>SUM(C46:C49)</f>
        <v>224368.34</v>
      </c>
      <c r="D45" s="17">
        <f>SUM(D46:D49)</f>
        <v>224368.34</v>
      </c>
      <c r="E45" s="180" t="s">
        <v>71</v>
      </c>
      <c r="F45" s="180"/>
      <c r="G45" s="179"/>
      <c r="H45" s="25">
        <f>SUM(H46:H48)</f>
        <v>1729452.09</v>
      </c>
      <c r="I45" s="17">
        <f>SUM(I46:I48)</f>
        <v>1729452.09</v>
      </c>
    </row>
    <row r="46" spans="1:9" ht="6.75" customHeight="1">
      <c r="A46" s="176" t="s">
        <v>72</v>
      </c>
      <c r="B46" s="177"/>
      <c r="C46" s="8">
        <v>224368.34</v>
      </c>
      <c r="D46" s="8">
        <v>224368.34</v>
      </c>
      <c r="E46" s="20"/>
      <c r="F46" s="180" t="s">
        <v>73</v>
      </c>
      <c r="G46" s="179"/>
      <c r="H46" s="17">
        <v>0</v>
      </c>
      <c r="I46" s="17">
        <v>0</v>
      </c>
    </row>
    <row r="47" spans="1:9" ht="6.75" customHeight="1">
      <c r="A47" s="176" t="s">
        <v>74</v>
      </c>
      <c r="B47" s="177"/>
      <c r="C47" s="8">
        <v>0</v>
      </c>
      <c r="D47" s="8">
        <v>0</v>
      </c>
      <c r="E47" s="13"/>
      <c r="F47" s="166" t="s">
        <v>75</v>
      </c>
      <c r="G47" s="167"/>
      <c r="H47" s="8">
        <v>0</v>
      </c>
      <c r="I47" s="8">
        <v>0</v>
      </c>
    </row>
    <row r="48" spans="1:9" ht="9.75" customHeight="1">
      <c r="A48" s="176" t="s">
        <v>76</v>
      </c>
      <c r="B48" s="177"/>
      <c r="C48" s="8">
        <v>0</v>
      </c>
      <c r="D48" s="8">
        <v>0</v>
      </c>
      <c r="E48" s="13"/>
      <c r="F48" s="166" t="s">
        <v>77</v>
      </c>
      <c r="G48" s="167"/>
      <c r="H48" s="24">
        <v>1729452.09</v>
      </c>
      <c r="I48" s="8">
        <v>1729452.09</v>
      </c>
    </row>
    <row r="49" spans="1:9" ht="6.75" customHeight="1">
      <c r="A49" s="176" t="s">
        <v>78</v>
      </c>
      <c r="B49" s="177"/>
      <c r="C49" s="8">
        <v>0</v>
      </c>
      <c r="D49" s="8">
        <v>0</v>
      </c>
      <c r="E49" s="164" t="s">
        <v>79</v>
      </c>
      <c r="F49" s="164"/>
      <c r="G49" s="165"/>
      <c r="H49" s="7">
        <f>+H10+H21+H25+H28+H29+H33+H41+H45</f>
        <v>5574077836.39</v>
      </c>
      <c r="I49" s="7">
        <f>+I10+I21+I25+I28+I29+I33+I41+I45</f>
        <v>4389218634.9</v>
      </c>
    </row>
    <row r="50" spans="1:9" ht="6.75" customHeight="1">
      <c r="A50" s="169" t="s">
        <v>80</v>
      </c>
      <c r="B50" s="165"/>
      <c r="C50" s="11">
        <f>+C10+C18+C26+C34+C40+C41+C45</f>
        <v>1083782861.34</v>
      </c>
      <c r="D50" s="11">
        <f>+D10+D18+D26+D34+D40+D41+D45</f>
        <v>1802334791.3799999</v>
      </c>
      <c r="E50" s="13"/>
      <c r="F50" s="13"/>
      <c r="G50" s="4"/>
      <c r="H50" s="4"/>
      <c r="I50" s="4"/>
    </row>
    <row r="51" spans="1:9" ht="3" customHeight="1">
      <c r="A51" s="3"/>
      <c r="B51" s="4"/>
      <c r="C51" s="4"/>
      <c r="D51" s="4"/>
      <c r="E51" s="164" t="s">
        <v>81</v>
      </c>
      <c r="F51" s="164"/>
      <c r="G51" s="165"/>
      <c r="H51" s="4"/>
      <c r="I51" s="4"/>
    </row>
    <row r="52" spans="1:9" ht="3" customHeight="1">
      <c r="A52" s="3"/>
      <c r="B52" s="4"/>
      <c r="C52" s="4"/>
      <c r="D52" s="4"/>
      <c r="E52" s="164"/>
      <c r="F52" s="164"/>
      <c r="G52" s="165"/>
      <c r="H52" s="4"/>
      <c r="I52" s="4"/>
    </row>
    <row r="53" spans="1:9" ht="9" customHeight="1">
      <c r="A53" s="169" t="s">
        <v>82</v>
      </c>
      <c r="B53" s="165"/>
      <c r="C53" s="4"/>
      <c r="D53" s="4"/>
      <c r="E53" s="166" t="s">
        <v>83</v>
      </c>
      <c r="F53" s="166"/>
      <c r="G53" s="167"/>
      <c r="H53" s="8">
        <v>0</v>
      </c>
      <c r="I53" s="8">
        <v>0</v>
      </c>
    </row>
    <row r="54" spans="1:9" ht="6.75" customHeight="1">
      <c r="A54" s="172" t="s">
        <v>84</v>
      </c>
      <c r="B54" s="167"/>
      <c r="C54" s="24">
        <v>179147735.16</v>
      </c>
      <c r="D54" s="8">
        <v>150077280.66</v>
      </c>
      <c r="E54" s="166" t="s">
        <v>85</v>
      </c>
      <c r="F54" s="166"/>
      <c r="G54" s="167"/>
      <c r="H54" s="8">
        <v>0</v>
      </c>
      <c r="I54" s="8">
        <v>0</v>
      </c>
    </row>
    <row r="55" spans="1:9" ht="6.75" customHeight="1">
      <c r="A55" s="172" t="s">
        <v>86</v>
      </c>
      <c r="B55" s="167"/>
      <c r="C55" s="8">
        <v>0</v>
      </c>
      <c r="D55" s="8">
        <v>0</v>
      </c>
      <c r="E55" s="166" t="s">
        <v>87</v>
      </c>
      <c r="F55" s="166"/>
      <c r="G55" s="167"/>
      <c r="H55" s="8">
        <v>5645550056.61</v>
      </c>
      <c r="I55" s="8">
        <v>5870079977.31</v>
      </c>
    </row>
    <row r="56" spans="1:9" ht="6.75" customHeight="1">
      <c r="A56" s="172" t="s">
        <v>88</v>
      </c>
      <c r="B56" s="167"/>
      <c r="C56" s="8">
        <v>5986139530.99</v>
      </c>
      <c r="D56" s="8">
        <v>5499222676.58</v>
      </c>
      <c r="E56" s="166" t="s">
        <v>89</v>
      </c>
      <c r="F56" s="166"/>
      <c r="G56" s="167"/>
      <c r="H56" s="8">
        <v>0</v>
      </c>
      <c r="I56" s="8">
        <v>0</v>
      </c>
    </row>
    <row r="57" spans="1:9" ht="6.75" customHeight="1">
      <c r="A57" s="172" t="s">
        <v>90</v>
      </c>
      <c r="B57" s="167"/>
      <c r="C57" s="8">
        <v>1113186525.62</v>
      </c>
      <c r="D57" s="8">
        <v>846859487.03</v>
      </c>
      <c r="E57" s="166" t="s">
        <v>91</v>
      </c>
      <c r="F57" s="166"/>
      <c r="G57" s="167"/>
      <c r="H57" s="8">
        <v>0</v>
      </c>
      <c r="I57" s="8">
        <v>0</v>
      </c>
    </row>
    <row r="58" spans="1:9" ht="9.75" customHeight="1">
      <c r="A58" s="173" t="s">
        <v>92</v>
      </c>
      <c r="B58" s="174"/>
      <c r="C58" s="21">
        <v>32707841.1</v>
      </c>
      <c r="D58" s="21">
        <v>20123826.29</v>
      </c>
      <c r="E58" s="175" t="s">
        <v>93</v>
      </c>
      <c r="F58" s="175"/>
      <c r="G58" s="174"/>
      <c r="H58" s="21">
        <v>0</v>
      </c>
      <c r="I58" s="21">
        <v>0</v>
      </c>
    </row>
    <row r="59" spans="1:9" ht="6.75" customHeight="1">
      <c r="A59" s="172" t="s">
        <v>94</v>
      </c>
      <c r="B59" s="167"/>
      <c r="C59" s="8">
        <v>-669446918.03</v>
      </c>
      <c r="D59" s="8">
        <v>-645795120.26</v>
      </c>
      <c r="E59" s="164" t="s">
        <v>95</v>
      </c>
      <c r="F59" s="164"/>
      <c r="G59" s="165"/>
      <c r="H59" s="7">
        <f>SUM(H53:H58)</f>
        <v>5645550056.61</v>
      </c>
      <c r="I59" s="7">
        <f>SUM(I53:I58)</f>
        <v>5870079977.31</v>
      </c>
    </row>
    <row r="60" spans="1:9" ht="3.75" customHeight="1">
      <c r="A60" s="172" t="s">
        <v>96</v>
      </c>
      <c r="B60" s="167"/>
      <c r="C60" s="170">
        <v>1400000</v>
      </c>
      <c r="D60" s="170">
        <v>1400000</v>
      </c>
      <c r="E60" s="13"/>
      <c r="F60" s="13"/>
      <c r="G60" s="4"/>
      <c r="H60" s="4"/>
      <c r="I60" s="4"/>
    </row>
    <row r="61" spans="1:9" ht="3" customHeight="1">
      <c r="A61" s="172"/>
      <c r="B61" s="167"/>
      <c r="C61" s="171"/>
      <c r="D61" s="171"/>
      <c r="E61" s="13"/>
      <c r="F61" s="13"/>
      <c r="G61" s="4"/>
      <c r="H61" s="4"/>
      <c r="I61" s="4"/>
    </row>
    <row r="62" spans="1:9" ht="6.75" customHeight="1">
      <c r="A62" s="172" t="s">
        <v>97</v>
      </c>
      <c r="B62" s="167"/>
      <c r="C62" s="8">
        <v>0</v>
      </c>
      <c r="D62" s="8">
        <v>0</v>
      </c>
      <c r="E62" s="164" t="s">
        <v>98</v>
      </c>
      <c r="F62" s="164"/>
      <c r="G62" s="165"/>
      <c r="H62" s="7">
        <f>+H49+H59</f>
        <v>11219627893</v>
      </c>
      <c r="I62" s="7">
        <f>+I49+I59</f>
        <v>10259298612.21</v>
      </c>
    </row>
    <row r="63" spans="1:9" ht="1.5" customHeight="1">
      <c r="A63" s="15"/>
      <c r="B63" s="16"/>
      <c r="C63" s="4"/>
      <c r="D63" s="4"/>
      <c r="E63" s="13"/>
      <c r="F63" s="13"/>
      <c r="G63" s="4"/>
      <c r="H63" s="4"/>
      <c r="I63" s="4"/>
    </row>
    <row r="64" spans="1:9" ht="6.75" customHeight="1">
      <c r="A64" s="172" t="s">
        <v>99</v>
      </c>
      <c r="B64" s="167"/>
      <c r="C64" s="8">
        <v>53815753.49</v>
      </c>
      <c r="D64" s="8">
        <v>53815753.49</v>
      </c>
      <c r="E64" s="164" t="s">
        <v>100</v>
      </c>
      <c r="F64" s="164"/>
      <c r="G64" s="165"/>
      <c r="H64" s="4"/>
      <c r="I64" s="4"/>
    </row>
    <row r="65" spans="1:9" ht="3" customHeight="1">
      <c r="A65" s="169" t="s">
        <v>101</v>
      </c>
      <c r="B65" s="165"/>
      <c r="C65" s="168">
        <f>SUM(C54:C64)</f>
        <v>6696950468.33</v>
      </c>
      <c r="D65" s="168">
        <f>SUM(D54:D64)</f>
        <v>5925703903.789999</v>
      </c>
      <c r="E65" s="164" t="s">
        <v>102</v>
      </c>
      <c r="F65" s="164"/>
      <c r="G65" s="165"/>
      <c r="H65" s="4"/>
      <c r="I65" s="4"/>
    </row>
    <row r="66" spans="1:9" ht="6.75" customHeight="1">
      <c r="A66" s="169"/>
      <c r="B66" s="165"/>
      <c r="C66" s="168"/>
      <c r="D66" s="168"/>
      <c r="E66" s="164"/>
      <c r="F66" s="164"/>
      <c r="G66" s="165"/>
      <c r="H66" s="7">
        <f>SUM(H67:H70)</f>
        <v>115987344.06</v>
      </c>
      <c r="I66" s="7">
        <f>SUM(I67:I70)</f>
        <v>104619092.19</v>
      </c>
    </row>
    <row r="67" spans="1:9" ht="6.75" customHeight="1">
      <c r="A67" s="169" t="s">
        <v>103</v>
      </c>
      <c r="B67" s="165"/>
      <c r="C67" s="7">
        <f>+C50+C65</f>
        <v>7780733329.67</v>
      </c>
      <c r="D67" s="7">
        <f>+D50+D65</f>
        <v>7728038695.169999</v>
      </c>
      <c r="E67" s="166" t="s">
        <v>104</v>
      </c>
      <c r="F67" s="166"/>
      <c r="G67" s="167"/>
      <c r="H67" s="8">
        <v>0</v>
      </c>
      <c r="I67" s="8">
        <v>0</v>
      </c>
    </row>
    <row r="68" spans="1:9" ht="3" customHeight="1">
      <c r="A68" s="3"/>
      <c r="B68" s="4"/>
      <c r="C68" s="4"/>
      <c r="D68" s="10"/>
      <c r="E68" s="166" t="s">
        <v>105</v>
      </c>
      <c r="F68" s="166"/>
      <c r="G68" s="167"/>
      <c r="H68" s="170">
        <v>115987344.06</v>
      </c>
      <c r="I68" s="170">
        <v>104619092.19</v>
      </c>
    </row>
    <row r="69" spans="1:9" ht="3.75" customHeight="1">
      <c r="A69" s="3"/>
      <c r="B69" s="4"/>
      <c r="C69" s="4"/>
      <c r="D69" s="10"/>
      <c r="E69" s="166"/>
      <c r="F69" s="166"/>
      <c r="G69" s="167"/>
      <c r="H69" s="171"/>
      <c r="I69" s="171"/>
    </row>
    <row r="70" spans="1:9" ht="6.75" customHeight="1">
      <c r="A70" s="3"/>
      <c r="B70" s="4"/>
      <c r="C70" s="4"/>
      <c r="D70" s="10"/>
      <c r="E70" s="166" t="s">
        <v>106</v>
      </c>
      <c r="F70" s="166"/>
      <c r="G70" s="167"/>
      <c r="H70" s="8">
        <v>0</v>
      </c>
      <c r="I70" s="8">
        <v>0</v>
      </c>
    </row>
    <row r="71" spans="1:9" ht="6" customHeight="1">
      <c r="A71" s="3"/>
      <c r="B71" s="4"/>
      <c r="C71" s="4"/>
      <c r="D71" s="10"/>
      <c r="E71" s="13"/>
      <c r="F71" s="13"/>
      <c r="G71" s="4"/>
      <c r="H71" s="4"/>
      <c r="I71" s="4"/>
    </row>
    <row r="72" spans="1:9" ht="6.75" customHeight="1">
      <c r="A72" s="3"/>
      <c r="B72" s="4"/>
      <c r="C72" s="4"/>
      <c r="D72" s="10"/>
      <c r="E72" s="164" t="s">
        <v>107</v>
      </c>
      <c r="F72" s="164"/>
      <c r="G72" s="165"/>
      <c r="H72" s="7">
        <f>SUM(H73:H77)</f>
        <v>-3554881907.3900003</v>
      </c>
      <c r="I72" s="7">
        <f>SUM(I73:I77)</f>
        <v>-2635879009.2299995</v>
      </c>
    </row>
    <row r="73" spans="1:9" ht="6.75" customHeight="1">
      <c r="A73" s="3"/>
      <c r="B73" s="4"/>
      <c r="C73" s="4"/>
      <c r="D73" s="10"/>
      <c r="E73" s="166" t="s">
        <v>108</v>
      </c>
      <c r="F73" s="166"/>
      <c r="G73" s="167"/>
      <c r="H73" s="24">
        <v>729754567.84</v>
      </c>
      <c r="I73" s="24">
        <v>602138408.74</v>
      </c>
    </row>
    <row r="74" spans="1:9" ht="6.75" customHeight="1">
      <c r="A74" s="3"/>
      <c r="B74" s="4"/>
      <c r="C74" s="4"/>
      <c r="D74" s="10"/>
      <c r="E74" s="166" t="s">
        <v>109</v>
      </c>
      <c r="F74" s="166"/>
      <c r="G74" s="167"/>
      <c r="H74" s="8">
        <v>-5155929904.1</v>
      </c>
      <c r="I74" s="8">
        <v>-4072999334.27</v>
      </c>
    </row>
    <row r="75" spans="1:9" ht="6.75" customHeight="1">
      <c r="A75" s="3"/>
      <c r="B75" s="4"/>
      <c r="C75" s="4"/>
      <c r="D75" s="10"/>
      <c r="E75" s="166" t="s">
        <v>110</v>
      </c>
      <c r="F75" s="166"/>
      <c r="G75" s="167"/>
      <c r="H75" s="8">
        <v>867088116.71</v>
      </c>
      <c r="I75" s="8">
        <v>867088116.71</v>
      </c>
    </row>
    <row r="76" spans="1:9" ht="6.75" customHeight="1">
      <c r="A76" s="3"/>
      <c r="B76" s="4"/>
      <c r="C76" s="4"/>
      <c r="D76" s="10"/>
      <c r="E76" s="166" t="s">
        <v>111</v>
      </c>
      <c r="F76" s="166"/>
      <c r="G76" s="167"/>
      <c r="H76" s="8">
        <v>0</v>
      </c>
      <c r="I76" s="8">
        <v>0</v>
      </c>
    </row>
    <row r="77" spans="1:9" ht="9.75" customHeight="1">
      <c r="A77" s="3"/>
      <c r="B77" s="4"/>
      <c r="C77" s="4"/>
      <c r="D77" s="10"/>
      <c r="E77" s="166" t="s">
        <v>112</v>
      </c>
      <c r="F77" s="166"/>
      <c r="G77" s="167"/>
      <c r="H77" s="8">
        <v>4205312.16</v>
      </c>
      <c r="I77" s="8">
        <v>-32106200.41</v>
      </c>
    </row>
    <row r="78" spans="1:9" ht="8.25" customHeight="1">
      <c r="A78" s="3"/>
      <c r="B78" s="4"/>
      <c r="C78" s="4"/>
      <c r="D78" s="10"/>
      <c r="E78" s="164" t="s">
        <v>113</v>
      </c>
      <c r="F78" s="164"/>
      <c r="G78" s="165"/>
      <c r="H78" s="4"/>
      <c r="I78" s="4"/>
    </row>
    <row r="79" spans="1:9" ht="8.25" customHeight="1">
      <c r="A79" s="3"/>
      <c r="B79" s="4"/>
      <c r="C79" s="4"/>
      <c r="D79" s="10"/>
      <c r="E79" s="164"/>
      <c r="F79" s="164"/>
      <c r="G79" s="165"/>
      <c r="H79" s="7">
        <f>SUM(H80:H81)</f>
        <v>0</v>
      </c>
      <c r="I79" s="7">
        <f>SUM(I80:I81)</f>
        <v>0</v>
      </c>
    </row>
    <row r="80" spans="1:9" ht="6.75" customHeight="1">
      <c r="A80" s="3"/>
      <c r="B80" s="4"/>
      <c r="C80" s="4"/>
      <c r="D80" s="10"/>
      <c r="E80" s="166" t="s">
        <v>114</v>
      </c>
      <c r="F80" s="166"/>
      <c r="G80" s="167"/>
      <c r="H80" s="8">
        <v>0</v>
      </c>
      <c r="I80" s="8">
        <v>0</v>
      </c>
    </row>
    <row r="81" spans="1:9" ht="9.75" customHeight="1">
      <c r="A81" s="3"/>
      <c r="B81" s="4"/>
      <c r="C81" s="4"/>
      <c r="D81" s="10"/>
      <c r="E81" s="166" t="s">
        <v>115</v>
      </c>
      <c r="F81" s="166"/>
      <c r="G81" s="167"/>
      <c r="H81" s="8">
        <v>0</v>
      </c>
      <c r="I81" s="8">
        <v>0</v>
      </c>
    </row>
    <row r="82" spans="1:9" ht="3" customHeight="1">
      <c r="A82" s="3"/>
      <c r="B82" s="4"/>
      <c r="C82" s="4"/>
      <c r="D82" s="10"/>
      <c r="E82" s="164" t="s">
        <v>116</v>
      </c>
      <c r="F82" s="164"/>
      <c r="G82" s="165"/>
      <c r="H82" s="168">
        <f>+H66+H72+H79</f>
        <v>-3438894563.3300004</v>
      </c>
      <c r="I82" s="168">
        <f>+I66+I72+I79</f>
        <v>-2531259917.0399995</v>
      </c>
    </row>
    <row r="83" spans="1:9" ht="6.75" customHeight="1">
      <c r="A83" s="3"/>
      <c r="B83" s="4"/>
      <c r="C83" s="4"/>
      <c r="D83" s="10"/>
      <c r="E83" s="164"/>
      <c r="F83" s="164"/>
      <c r="G83" s="165"/>
      <c r="H83" s="168"/>
      <c r="I83" s="168"/>
    </row>
    <row r="84" spans="1:9" ht="6.75" customHeight="1">
      <c r="A84" s="3"/>
      <c r="B84" s="4"/>
      <c r="C84" s="4"/>
      <c r="D84" s="10"/>
      <c r="E84" s="164" t="s">
        <v>117</v>
      </c>
      <c r="F84" s="164"/>
      <c r="G84" s="165"/>
      <c r="H84" s="7">
        <f>+H62+H82</f>
        <v>7780733329.67</v>
      </c>
      <c r="I84" s="7">
        <f>+I62+I82</f>
        <v>7728038695.17</v>
      </c>
    </row>
    <row r="85" spans="1:9" ht="9" customHeight="1">
      <c r="A85" s="1"/>
      <c r="B85" s="5"/>
      <c r="C85" s="5"/>
      <c r="D85" s="12"/>
      <c r="E85" s="2"/>
      <c r="F85" s="2"/>
      <c r="G85" s="5"/>
      <c r="H85" s="23"/>
      <c r="I85" s="5"/>
    </row>
    <row r="86" ht="4.5" customHeight="1"/>
  </sheetData>
  <sheetProtection/>
  <mergeCells count="136">
    <mergeCell ref="I5:I6"/>
    <mergeCell ref="A1:I4"/>
    <mergeCell ref="A7:B8"/>
    <mergeCell ref="E7:G8"/>
    <mergeCell ref="D5:D6"/>
    <mergeCell ref="C5:C6"/>
    <mergeCell ref="H5:H6"/>
    <mergeCell ref="A5:B6"/>
    <mergeCell ref="E5:G6"/>
    <mergeCell ref="A9:B9"/>
    <mergeCell ref="E9:G9"/>
    <mergeCell ref="A10:B10"/>
    <mergeCell ref="E10:G10"/>
    <mergeCell ref="A11:B11"/>
    <mergeCell ref="F11:G11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7"/>
    <mergeCell ref="A17:B17"/>
    <mergeCell ref="A18:B18"/>
    <mergeCell ref="F18:G18"/>
    <mergeCell ref="A19:B19"/>
    <mergeCell ref="F19:G19"/>
    <mergeCell ref="A20:B20"/>
    <mergeCell ref="F20:G20"/>
    <mergeCell ref="A21:B21"/>
    <mergeCell ref="E21:G21"/>
    <mergeCell ref="A22:B22"/>
    <mergeCell ref="F22:G22"/>
    <mergeCell ref="A23:B23"/>
    <mergeCell ref="F23:G23"/>
    <mergeCell ref="A24:B24"/>
    <mergeCell ref="F24:G24"/>
    <mergeCell ref="A25:B25"/>
    <mergeCell ref="E25:G25"/>
    <mergeCell ref="A26:B26"/>
    <mergeCell ref="F26:G26"/>
    <mergeCell ref="A27:B28"/>
    <mergeCell ref="F27:G27"/>
    <mergeCell ref="E28:G28"/>
    <mergeCell ref="A29:B30"/>
    <mergeCell ref="E29:G29"/>
    <mergeCell ref="F30:G30"/>
    <mergeCell ref="A31:B31"/>
    <mergeCell ref="F31:G31"/>
    <mergeCell ref="A32:B32"/>
    <mergeCell ref="F32:G32"/>
    <mergeCell ref="C29:C30"/>
    <mergeCell ref="D29:D30"/>
    <mergeCell ref="A33:B33"/>
    <mergeCell ref="E33:G34"/>
    <mergeCell ref="A34:B34"/>
    <mergeCell ref="A35:B35"/>
    <mergeCell ref="F35:G35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1:B41"/>
    <mergeCell ref="E41:G41"/>
    <mergeCell ref="A42:B43"/>
    <mergeCell ref="F42:G42"/>
    <mergeCell ref="F43:G43"/>
    <mergeCell ref="C42:C43"/>
    <mergeCell ref="D42:D43"/>
    <mergeCell ref="A44:B44"/>
    <mergeCell ref="F44:G44"/>
    <mergeCell ref="A45:B45"/>
    <mergeCell ref="E45:G45"/>
    <mergeCell ref="A46:B46"/>
    <mergeCell ref="F46:G46"/>
    <mergeCell ref="A47:B47"/>
    <mergeCell ref="F47:G47"/>
    <mergeCell ref="A48:B48"/>
    <mergeCell ref="F48:G48"/>
    <mergeCell ref="A49:B49"/>
    <mergeCell ref="E49:G49"/>
    <mergeCell ref="A50:B50"/>
    <mergeCell ref="E51:G52"/>
    <mergeCell ref="A53:B53"/>
    <mergeCell ref="E53:G53"/>
    <mergeCell ref="A54:B54"/>
    <mergeCell ref="E54:G54"/>
    <mergeCell ref="A55:B55"/>
    <mergeCell ref="E55:G55"/>
    <mergeCell ref="A56:B56"/>
    <mergeCell ref="E56:G56"/>
    <mergeCell ref="A57:B57"/>
    <mergeCell ref="E57:G57"/>
    <mergeCell ref="A58:B58"/>
    <mergeCell ref="E58:G58"/>
    <mergeCell ref="A59:B59"/>
    <mergeCell ref="E59:G59"/>
    <mergeCell ref="A60:B61"/>
    <mergeCell ref="C60:C61"/>
    <mergeCell ref="D60:D61"/>
    <mergeCell ref="A62:B62"/>
    <mergeCell ref="E62:G62"/>
    <mergeCell ref="A64:B64"/>
    <mergeCell ref="E64:G64"/>
    <mergeCell ref="A65:B66"/>
    <mergeCell ref="C65:C66"/>
    <mergeCell ref="D65:D66"/>
    <mergeCell ref="E65:G66"/>
    <mergeCell ref="A67:B67"/>
    <mergeCell ref="E67:G67"/>
    <mergeCell ref="E68:G69"/>
    <mergeCell ref="H68:H69"/>
    <mergeCell ref="I68:I69"/>
    <mergeCell ref="E70:G70"/>
    <mergeCell ref="I82:I83"/>
    <mergeCell ref="E72:G72"/>
    <mergeCell ref="E73:G73"/>
    <mergeCell ref="E74:G74"/>
    <mergeCell ref="E75:G75"/>
    <mergeCell ref="E76:G76"/>
    <mergeCell ref="E77:G77"/>
    <mergeCell ref="E84:G84"/>
    <mergeCell ref="E78:G79"/>
    <mergeCell ref="E80:G80"/>
    <mergeCell ref="E81:G81"/>
    <mergeCell ref="E82:G83"/>
    <mergeCell ref="H82:H83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r:id="rId1"/>
  <ignoredErrors>
    <ignoredError sqref="C10 C26 C34:D34 C45 H21 H25:I25 H29 H41 H7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59"/>
  <sheetViews>
    <sheetView showGridLines="0" view="pageBreakPreview" zoomScaleNormal="130" zoomScaleSheetLayoutView="100" zoomScalePageLayoutView="0" workbookViewId="0" topLeftCell="A1">
      <selection activeCell="A1" sqref="A1:J4"/>
    </sheetView>
  </sheetViews>
  <sheetFormatPr defaultColWidth="6.8515625" defaultRowHeight="12.75" customHeight="1"/>
  <cols>
    <col min="1" max="1" width="33.7109375" style="26" customWidth="1"/>
    <col min="2" max="2" width="0.9921875" style="26" customWidth="1"/>
    <col min="3" max="3" width="14.00390625" style="26" customWidth="1"/>
    <col min="4" max="4" width="11.8515625" style="26" customWidth="1"/>
    <col min="5" max="5" width="12.140625" style="26" customWidth="1"/>
    <col min="6" max="6" width="0.9921875" style="26" customWidth="1"/>
    <col min="7" max="7" width="11.00390625" style="26" customWidth="1"/>
    <col min="8" max="8" width="12.8515625" style="26" customWidth="1"/>
    <col min="9" max="9" width="11.140625" style="26" customWidth="1"/>
    <col min="10" max="10" width="10.421875" style="26" customWidth="1"/>
    <col min="11" max="11" width="1.28515625" style="26" customWidth="1"/>
    <col min="12" max="12" width="6.8515625" style="26" customWidth="1"/>
    <col min="13" max="13" width="15.28125" style="26" bestFit="1" customWidth="1"/>
    <col min="14" max="16384" width="6.8515625" style="26" customWidth="1"/>
  </cols>
  <sheetData>
    <row r="1" spans="1:10" ht="12.75">
      <c r="A1" s="220" t="s">
        <v>121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10.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2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</row>
    <row r="5" spans="1:10" ht="3" customHeight="1">
      <c r="A5" s="27"/>
      <c r="B5" s="28"/>
      <c r="C5" s="28"/>
      <c r="D5" s="28"/>
      <c r="E5" s="27"/>
      <c r="F5" s="28"/>
      <c r="G5" s="28"/>
      <c r="H5" s="28"/>
      <c r="I5" s="28"/>
      <c r="J5" s="28"/>
    </row>
    <row r="6" spans="1:10" ht="9" customHeight="1">
      <c r="A6" s="221" t="s">
        <v>122</v>
      </c>
      <c r="B6" s="29"/>
      <c r="C6" s="223" t="s">
        <v>123</v>
      </c>
      <c r="D6" s="223" t="s">
        <v>124</v>
      </c>
      <c r="E6" s="221" t="s">
        <v>125</v>
      </c>
      <c r="F6" s="29"/>
      <c r="G6" s="223" t="s">
        <v>126</v>
      </c>
      <c r="H6" s="223" t="s">
        <v>127</v>
      </c>
      <c r="I6" s="223" t="s">
        <v>128</v>
      </c>
      <c r="J6" s="223" t="s">
        <v>129</v>
      </c>
    </row>
    <row r="7" spans="1:10" ht="9" customHeight="1">
      <c r="A7" s="221"/>
      <c r="B7" s="29"/>
      <c r="C7" s="223"/>
      <c r="D7" s="223"/>
      <c r="E7" s="221"/>
      <c r="F7" s="29"/>
      <c r="G7" s="223"/>
      <c r="H7" s="223"/>
      <c r="I7" s="223"/>
      <c r="J7" s="223"/>
    </row>
    <row r="8" spans="1:10" ht="9" customHeight="1">
      <c r="A8" s="221"/>
      <c r="B8" s="29"/>
      <c r="C8" s="223"/>
      <c r="D8" s="223"/>
      <c r="E8" s="221"/>
      <c r="F8" s="29"/>
      <c r="G8" s="223"/>
      <c r="H8" s="223"/>
      <c r="I8" s="223"/>
      <c r="J8" s="223"/>
    </row>
    <row r="9" spans="1:10" ht="9" customHeight="1">
      <c r="A9" s="221"/>
      <c r="B9" s="29"/>
      <c r="C9" s="223"/>
      <c r="D9" s="223"/>
      <c r="E9" s="221"/>
      <c r="F9" s="29"/>
      <c r="G9" s="223"/>
      <c r="H9" s="223"/>
      <c r="I9" s="223"/>
      <c r="J9" s="223"/>
    </row>
    <row r="10" spans="1:10" ht="9" customHeight="1">
      <c r="A10" s="221"/>
      <c r="B10" s="29"/>
      <c r="C10" s="223"/>
      <c r="D10" s="223"/>
      <c r="E10" s="221"/>
      <c r="F10" s="29"/>
      <c r="G10" s="223"/>
      <c r="H10" s="223"/>
      <c r="I10" s="223"/>
      <c r="J10" s="223"/>
    </row>
    <row r="11" spans="1:10" ht="15.75" customHeight="1">
      <c r="A11" s="222"/>
      <c r="B11" s="30"/>
      <c r="C11" s="224"/>
      <c r="D11" s="224"/>
      <c r="E11" s="222"/>
      <c r="F11" s="30"/>
      <c r="G11" s="224"/>
      <c r="H11" s="224"/>
      <c r="I11" s="224"/>
      <c r="J11" s="224"/>
    </row>
    <row r="12" spans="1:10" ht="12.75">
      <c r="A12" s="31" t="s">
        <v>130</v>
      </c>
      <c r="B12" s="32"/>
      <c r="C12" s="33">
        <f>+C14+C18</f>
        <v>6745079977.309999</v>
      </c>
      <c r="D12" s="34">
        <f aca="true" t="shared" si="0" ref="D12:J12">+D14+D18</f>
        <v>1788396933</v>
      </c>
      <c r="E12" s="35">
        <f t="shared" si="0"/>
        <v>1582293478.53</v>
      </c>
      <c r="F12" s="33"/>
      <c r="G12" s="33">
        <f t="shared" si="0"/>
        <v>0</v>
      </c>
      <c r="H12" s="33">
        <f t="shared" si="0"/>
        <v>6951183431.78</v>
      </c>
      <c r="I12" s="33">
        <f t="shared" si="0"/>
        <v>535625513.76</v>
      </c>
      <c r="J12" s="33">
        <f t="shared" si="0"/>
        <v>1160000</v>
      </c>
    </row>
    <row r="13" spans="1:10" ht="2.25" customHeight="1">
      <c r="A13" s="36"/>
      <c r="B13" s="32"/>
      <c r="C13" s="32"/>
      <c r="D13" s="34"/>
      <c r="E13" s="37"/>
      <c r="F13" s="32"/>
      <c r="G13" s="32"/>
      <c r="H13" s="32"/>
      <c r="I13" s="32"/>
      <c r="J13" s="32"/>
    </row>
    <row r="14" spans="1:10" ht="12.75">
      <c r="A14" s="31" t="s">
        <v>131</v>
      </c>
      <c r="B14" s="32"/>
      <c r="C14" s="33">
        <f aca="true" t="shared" si="1" ref="C14:J14">+C15+C16+C17</f>
        <v>875000000</v>
      </c>
      <c r="D14" s="34">
        <f t="shared" si="1"/>
        <v>1712000000</v>
      </c>
      <c r="E14" s="35">
        <f t="shared" si="1"/>
        <v>1281366624.83</v>
      </c>
      <c r="F14" s="33"/>
      <c r="G14" s="33">
        <f t="shared" si="1"/>
        <v>0</v>
      </c>
      <c r="H14" s="33">
        <f>+H15+H16+H17</f>
        <v>1305633375.17</v>
      </c>
      <c r="I14" s="33">
        <f t="shared" si="1"/>
        <v>63248005.15</v>
      </c>
      <c r="J14" s="33">
        <f t="shared" si="1"/>
        <v>1160000</v>
      </c>
    </row>
    <row r="15" spans="1:10" ht="12.75">
      <c r="A15" s="38" t="s">
        <v>132</v>
      </c>
      <c r="B15" s="32"/>
      <c r="C15" s="39">
        <v>875000000</v>
      </c>
      <c r="D15" s="40">
        <v>1712000000</v>
      </c>
      <c r="E15" s="41">
        <v>1281366624.83</v>
      </c>
      <c r="F15" s="32"/>
      <c r="G15" s="40">
        <v>0</v>
      </c>
      <c r="H15" s="39">
        <f>+C15+D15-E15+G15</f>
        <v>1305633375.17</v>
      </c>
      <c r="I15" s="40">
        <v>63248005.15</v>
      </c>
      <c r="J15" s="40">
        <v>1160000</v>
      </c>
    </row>
    <row r="16" spans="1:10" ht="12.75">
      <c r="A16" s="38" t="s">
        <v>133</v>
      </c>
      <c r="B16" s="32"/>
      <c r="C16" s="39">
        <v>0</v>
      </c>
      <c r="D16" s="40">
        <v>0</v>
      </c>
      <c r="E16" s="41">
        <v>0</v>
      </c>
      <c r="F16" s="32"/>
      <c r="G16" s="40">
        <v>0</v>
      </c>
      <c r="H16" s="39">
        <f>+C16+D16-E16+G16</f>
        <v>0</v>
      </c>
      <c r="I16" s="40">
        <v>0</v>
      </c>
      <c r="J16" s="40">
        <v>0</v>
      </c>
    </row>
    <row r="17" spans="1:10" ht="12.75">
      <c r="A17" s="38" t="s">
        <v>134</v>
      </c>
      <c r="B17" s="32"/>
      <c r="C17" s="39">
        <v>0</v>
      </c>
      <c r="D17" s="40">
        <v>0</v>
      </c>
      <c r="E17" s="41">
        <v>0</v>
      </c>
      <c r="F17" s="32"/>
      <c r="G17" s="40">
        <v>0</v>
      </c>
      <c r="H17" s="39">
        <f>+C17+D17-E17+G17</f>
        <v>0</v>
      </c>
      <c r="I17" s="40">
        <v>0</v>
      </c>
      <c r="J17" s="40">
        <v>0</v>
      </c>
    </row>
    <row r="18" spans="1:13" ht="12.75">
      <c r="A18" s="31" t="s">
        <v>135</v>
      </c>
      <c r="B18" s="32"/>
      <c r="C18" s="33">
        <f aca="true" t="shared" si="2" ref="C18:J18">+C19+C20+C21</f>
        <v>5870079977.309999</v>
      </c>
      <c r="D18" s="33">
        <f t="shared" si="2"/>
        <v>76396933</v>
      </c>
      <c r="E18" s="35">
        <f t="shared" si="2"/>
        <v>300926853.7</v>
      </c>
      <c r="F18" s="33"/>
      <c r="G18" s="33">
        <f t="shared" si="2"/>
        <v>0</v>
      </c>
      <c r="H18" s="33">
        <f>+H19+H20+H21</f>
        <v>5645550056.61</v>
      </c>
      <c r="I18" s="33">
        <f t="shared" si="2"/>
        <v>472377508.61</v>
      </c>
      <c r="J18" s="33">
        <f t="shared" si="2"/>
        <v>0</v>
      </c>
      <c r="M18" s="42"/>
    </row>
    <row r="19" spans="1:13" ht="12.75">
      <c r="A19" s="38" t="s">
        <v>136</v>
      </c>
      <c r="B19" s="32"/>
      <c r="C19" s="39">
        <v>5870079977.309999</v>
      </c>
      <c r="D19" s="40">
        <v>76396933</v>
      </c>
      <c r="E19" s="41">
        <v>300926853.7</v>
      </c>
      <c r="F19" s="32"/>
      <c r="G19" s="40">
        <v>0</v>
      </c>
      <c r="H19" s="39">
        <f>+C19+D19-E19+G19</f>
        <v>5645550056.61</v>
      </c>
      <c r="I19" s="40">
        <v>472377508.61</v>
      </c>
      <c r="J19" s="40">
        <v>0</v>
      </c>
      <c r="M19" s="42"/>
    </row>
    <row r="20" spans="1:10" ht="12.75">
      <c r="A20" s="38" t="s">
        <v>137</v>
      </c>
      <c r="B20" s="32"/>
      <c r="C20" s="39">
        <v>0</v>
      </c>
      <c r="D20" s="40">
        <v>0</v>
      </c>
      <c r="E20" s="41">
        <v>0</v>
      </c>
      <c r="F20" s="32"/>
      <c r="G20" s="40">
        <v>0</v>
      </c>
      <c r="H20" s="39">
        <f>+C20+D20-E20+G20</f>
        <v>0</v>
      </c>
      <c r="I20" s="40">
        <v>0</v>
      </c>
      <c r="J20" s="40">
        <v>0</v>
      </c>
    </row>
    <row r="21" spans="1:10" ht="12.75">
      <c r="A21" s="38" t="s">
        <v>138</v>
      </c>
      <c r="B21" s="32"/>
      <c r="C21" s="39">
        <v>0</v>
      </c>
      <c r="D21" s="40">
        <v>0</v>
      </c>
      <c r="E21" s="41">
        <v>0</v>
      </c>
      <c r="F21" s="32"/>
      <c r="G21" s="40">
        <v>0</v>
      </c>
      <c r="H21" s="39">
        <f>+C21+D21-E21+G21</f>
        <v>0</v>
      </c>
      <c r="I21" s="40">
        <v>0</v>
      </c>
      <c r="J21" s="40">
        <v>0</v>
      </c>
    </row>
    <row r="22" spans="1:10" ht="12.75">
      <c r="A22" s="31" t="s">
        <v>139</v>
      </c>
      <c r="B22" s="43"/>
      <c r="C22" s="33">
        <v>3514218634.9</v>
      </c>
      <c r="D22" s="44"/>
      <c r="E22" s="45"/>
      <c r="F22" s="45"/>
      <c r="G22" s="44"/>
      <c r="H22" s="33">
        <v>4268444461.22</v>
      </c>
      <c r="I22" s="44"/>
      <c r="J22" s="44"/>
    </row>
    <row r="23" spans="1:10" ht="2.25" customHeight="1">
      <c r="A23" s="36"/>
      <c r="B23" s="32"/>
      <c r="C23" s="32"/>
      <c r="D23" s="32"/>
      <c r="E23" s="37"/>
      <c r="F23" s="32"/>
      <c r="G23" s="32"/>
      <c r="H23" s="32"/>
      <c r="I23" s="32"/>
      <c r="J23" s="32"/>
    </row>
    <row r="24" spans="1:10" ht="16.5">
      <c r="A24" s="31" t="s">
        <v>140</v>
      </c>
      <c r="B24" s="32"/>
      <c r="C24" s="33">
        <f>+C12+C22</f>
        <v>10259298612.21</v>
      </c>
      <c r="D24" s="34">
        <f>+D12</f>
        <v>1788396933</v>
      </c>
      <c r="E24" s="46">
        <f>+E12</f>
        <v>1582293478.53</v>
      </c>
      <c r="F24" s="43"/>
      <c r="G24" s="34">
        <v>0</v>
      </c>
      <c r="H24" s="33">
        <f>+H12+H22</f>
        <v>11219627893</v>
      </c>
      <c r="I24" s="33">
        <f>+I12+I22</f>
        <v>535625513.76</v>
      </c>
      <c r="J24" s="33">
        <f>+J12+J22</f>
        <v>1160000</v>
      </c>
    </row>
    <row r="25" spans="1:10" ht="2.25" customHeight="1">
      <c r="A25" s="36"/>
      <c r="B25" s="32"/>
      <c r="C25" s="32"/>
      <c r="D25" s="32"/>
      <c r="E25" s="37"/>
      <c r="F25" s="32"/>
      <c r="G25" s="32"/>
      <c r="H25" s="32"/>
      <c r="I25" s="32"/>
      <c r="J25" s="32"/>
    </row>
    <row r="26" spans="1:10" ht="12.75">
      <c r="A26" s="31" t="s">
        <v>141</v>
      </c>
      <c r="B26" s="32"/>
      <c r="C26" s="33">
        <f>SUM(C28:C30)</f>
        <v>0</v>
      </c>
      <c r="D26" s="33">
        <f aca="true" t="shared" si="3" ref="D26:J26">SUM(D28:D30)</f>
        <v>0</v>
      </c>
      <c r="E26" s="35">
        <f t="shared" si="3"/>
        <v>0</v>
      </c>
      <c r="F26" s="33"/>
      <c r="G26" s="33">
        <f t="shared" si="3"/>
        <v>0</v>
      </c>
      <c r="H26" s="33">
        <f t="shared" si="3"/>
        <v>0</v>
      </c>
      <c r="I26" s="33">
        <f t="shared" si="3"/>
        <v>0</v>
      </c>
      <c r="J26" s="33">
        <f t="shared" si="3"/>
        <v>0</v>
      </c>
    </row>
    <row r="27" spans="1:10" ht="2.25" customHeight="1">
      <c r="A27" s="36"/>
      <c r="B27" s="32"/>
      <c r="C27" s="39"/>
      <c r="D27" s="40"/>
      <c r="E27" s="41"/>
      <c r="F27" s="32"/>
      <c r="G27" s="40"/>
      <c r="H27" s="39"/>
      <c r="I27" s="32"/>
      <c r="J27" s="32"/>
    </row>
    <row r="28" spans="1:10" ht="12.75">
      <c r="A28" s="47" t="s">
        <v>142</v>
      </c>
      <c r="B28" s="32"/>
      <c r="C28" s="39">
        <v>0</v>
      </c>
      <c r="D28" s="40">
        <v>0</v>
      </c>
      <c r="E28" s="41">
        <v>0</v>
      </c>
      <c r="F28" s="32"/>
      <c r="G28" s="40">
        <v>0</v>
      </c>
      <c r="H28" s="39">
        <f>+C28+D28-E28+G28</f>
        <v>0</v>
      </c>
      <c r="I28" s="40">
        <v>0</v>
      </c>
      <c r="J28" s="40">
        <v>0</v>
      </c>
    </row>
    <row r="29" spans="1:10" ht="12.75">
      <c r="A29" s="47" t="s">
        <v>143</v>
      </c>
      <c r="B29" s="32"/>
      <c r="C29" s="39">
        <v>0</v>
      </c>
      <c r="D29" s="40">
        <v>0</v>
      </c>
      <c r="E29" s="41">
        <v>0</v>
      </c>
      <c r="F29" s="32"/>
      <c r="G29" s="40">
        <v>0</v>
      </c>
      <c r="H29" s="39">
        <f>+C29+D29-E29+G29</f>
        <v>0</v>
      </c>
      <c r="I29" s="40">
        <v>0</v>
      </c>
      <c r="J29" s="40">
        <v>0</v>
      </c>
    </row>
    <row r="30" spans="1:10" ht="12.75">
      <c r="A30" s="47" t="s">
        <v>144</v>
      </c>
      <c r="B30" s="32"/>
      <c r="C30" s="39">
        <v>0</v>
      </c>
      <c r="D30" s="40">
        <v>0</v>
      </c>
      <c r="E30" s="41">
        <v>0</v>
      </c>
      <c r="F30" s="32"/>
      <c r="G30" s="40">
        <v>0</v>
      </c>
      <c r="H30" s="39">
        <f>+C30+D30-E30+G30</f>
        <v>0</v>
      </c>
      <c r="I30" s="40">
        <v>0</v>
      </c>
      <c r="J30" s="40">
        <v>0</v>
      </c>
    </row>
    <row r="31" spans="1:10" ht="16.5">
      <c r="A31" s="31" t="s">
        <v>145</v>
      </c>
      <c r="B31" s="32"/>
      <c r="C31" s="33">
        <f>SUM(C33:C35)</f>
        <v>68626831.26</v>
      </c>
      <c r="D31" s="33">
        <f aca="true" t="shared" si="4" ref="D31:J31">SUM(D33:D35)</f>
        <v>0</v>
      </c>
      <c r="E31" s="46">
        <f t="shared" si="4"/>
        <v>0</v>
      </c>
      <c r="F31" s="33"/>
      <c r="G31" s="33">
        <f t="shared" si="4"/>
        <v>0</v>
      </c>
      <c r="H31" s="33">
        <f t="shared" si="4"/>
        <v>94448459.47</v>
      </c>
      <c r="I31" s="33">
        <f t="shared" si="4"/>
        <v>0</v>
      </c>
      <c r="J31" s="33">
        <f t="shared" si="4"/>
        <v>0</v>
      </c>
    </row>
    <row r="32" spans="1:10" ht="2.25" customHeight="1">
      <c r="A32" s="36"/>
      <c r="B32" s="32"/>
      <c r="C32" s="32"/>
      <c r="D32" s="32"/>
      <c r="E32" s="37"/>
      <c r="F32" s="32"/>
      <c r="G32" s="32"/>
      <c r="H32" s="32"/>
      <c r="I32" s="32"/>
      <c r="J32" s="32"/>
    </row>
    <row r="33" spans="1:10" ht="12.75">
      <c r="A33" s="47" t="s">
        <v>146</v>
      </c>
      <c r="B33" s="32"/>
      <c r="C33" s="48">
        <v>68626831.26</v>
      </c>
      <c r="D33" s="40">
        <v>0</v>
      </c>
      <c r="E33" s="41">
        <v>0</v>
      </c>
      <c r="F33" s="32"/>
      <c r="G33" s="40">
        <v>0</v>
      </c>
      <c r="H33" s="48">
        <v>94448459.47</v>
      </c>
      <c r="I33" s="40">
        <v>0</v>
      </c>
      <c r="J33" s="40">
        <v>0</v>
      </c>
    </row>
    <row r="34" spans="1:10" ht="12.75">
      <c r="A34" s="47" t="s">
        <v>147</v>
      </c>
      <c r="B34" s="32"/>
      <c r="C34" s="39">
        <v>0</v>
      </c>
      <c r="D34" s="40">
        <v>0</v>
      </c>
      <c r="E34" s="41">
        <v>0</v>
      </c>
      <c r="F34" s="32"/>
      <c r="G34" s="40">
        <v>0</v>
      </c>
      <c r="H34" s="39">
        <f>+C34+D34-E34+G34</f>
        <v>0</v>
      </c>
      <c r="I34" s="40">
        <v>0</v>
      </c>
      <c r="J34" s="40">
        <v>0</v>
      </c>
    </row>
    <row r="35" spans="1:10" ht="12.75">
      <c r="A35" s="49" t="s">
        <v>148</v>
      </c>
      <c r="B35" s="50"/>
      <c r="C35" s="51">
        <v>0</v>
      </c>
      <c r="D35" s="52">
        <v>0</v>
      </c>
      <c r="E35" s="53">
        <v>0</v>
      </c>
      <c r="F35" s="50"/>
      <c r="G35" s="52">
        <v>0</v>
      </c>
      <c r="H35" s="54">
        <f>+C35+D35-E35+G35</f>
        <v>0</v>
      </c>
      <c r="I35" s="52">
        <v>0</v>
      </c>
      <c r="J35" s="52">
        <v>0</v>
      </c>
    </row>
    <row r="36" ht="7.5" customHeight="1"/>
    <row r="37" spans="1:10" ht="8.25" customHeight="1">
      <c r="A37" s="204" t="s">
        <v>149</v>
      </c>
      <c r="B37" s="204"/>
      <c r="C37" s="204"/>
      <c r="D37" s="204"/>
      <c r="E37" s="204"/>
      <c r="F37" s="204"/>
      <c r="G37" s="204"/>
      <c r="H37" s="204"/>
      <c r="I37" s="204"/>
      <c r="J37" s="204"/>
    </row>
    <row r="38" spans="1:10" ht="8.25" customHeight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</row>
    <row r="39" spans="1:10" ht="8.25" customHeight="1">
      <c r="A39" s="204"/>
      <c r="B39" s="204"/>
      <c r="C39" s="204"/>
      <c r="D39" s="204"/>
      <c r="E39" s="204"/>
      <c r="F39" s="204"/>
      <c r="G39" s="204"/>
      <c r="H39" s="204"/>
      <c r="I39" s="204"/>
      <c r="J39" s="204"/>
    </row>
    <row r="40" spans="1:10" ht="9" customHeight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</row>
    <row r="41" ht="5.25" customHeight="1"/>
    <row r="42" spans="1:8" ht="9" customHeight="1">
      <c r="A42" s="205" t="s">
        <v>150</v>
      </c>
      <c r="B42" s="208"/>
      <c r="C42" s="211" t="s">
        <v>151</v>
      </c>
      <c r="D42" s="211" t="s">
        <v>152</v>
      </c>
      <c r="E42" s="211" t="s">
        <v>153</v>
      </c>
      <c r="F42" s="214"/>
      <c r="G42" s="217" t="s">
        <v>154</v>
      </c>
      <c r="H42" s="217" t="s">
        <v>155</v>
      </c>
    </row>
    <row r="43" spans="1:8" ht="9" customHeight="1">
      <c r="A43" s="206"/>
      <c r="B43" s="209"/>
      <c r="C43" s="212"/>
      <c r="D43" s="212"/>
      <c r="E43" s="212"/>
      <c r="F43" s="215"/>
      <c r="G43" s="218"/>
      <c r="H43" s="218"/>
    </row>
    <row r="44" spans="1:8" ht="9.75" customHeight="1">
      <c r="A44" s="207"/>
      <c r="B44" s="210"/>
      <c r="C44" s="213"/>
      <c r="D44" s="213"/>
      <c r="E44" s="213"/>
      <c r="F44" s="216"/>
      <c r="G44" s="219"/>
      <c r="H44" s="219"/>
    </row>
    <row r="45" spans="1:8" ht="5.25" customHeight="1">
      <c r="A45" s="55"/>
      <c r="B45" s="56"/>
      <c r="C45" s="57"/>
      <c r="D45" s="57"/>
      <c r="E45" s="57"/>
      <c r="F45" s="55"/>
      <c r="G45" s="56"/>
      <c r="H45" s="56"/>
    </row>
    <row r="46" spans="1:8" ht="10.5" customHeight="1">
      <c r="A46" s="58" t="s">
        <v>156</v>
      </c>
      <c r="B46" s="59"/>
      <c r="C46" s="60">
        <f>SUM(C47:C58)</f>
        <v>2662000000</v>
      </c>
      <c r="D46" s="61"/>
      <c r="E46" s="61"/>
      <c r="F46" s="62"/>
      <c r="G46" s="63">
        <f>SUM(F47:G59)</f>
        <v>2320000</v>
      </c>
      <c r="H46" s="59"/>
    </row>
    <row r="47" spans="1:8" ht="10.5" customHeight="1">
      <c r="A47" s="64" t="s">
        <v>157</v>
      </c>
      <c r="B47" s="59"/>
      <c r="C47" s="65">
        <v>300000000</v>
      </c>
      <c r="D47" s="66">
        <v>12</v>
      </c>
      <c r="E47" s="61" t="s">
        <v>158</v>
      </c>
      <c r="F47" s="62"/>
      <c r="G47" s="67">
        <v>0</v>
      </c>
      <c r="H47" s="68">
        <v>0.0065</v>
      </c>
    </row>
    <row r="48" spans="1:8" ht="10.5" customHeight="1">
      <c r="A48" s="64" t="s">
        <v>159</v>
      </c>
      <c r="B48" s="59"/>
      <c r="C48" s="65">
        <v>450000000</v>
      </c>
      <c r="D48" s="66">
        <v>12</v>
      </c>
      <c r="E48" s="61" t="s">
        <v>158</v>
      </c>
      <c r="F48" s="62"/>
      <c r="G48" s="67">
        <v>0</v>
      </c>
      <c r="H48" s="68">
        <v>0.0066</v>
      </c>
    </row>
    <row r="49" spans="1:8" ht="10.5" customHeight="1">
      <c r="A49" s="64" t="s">
        <v>160</v>
      </c>
      <c r="B49" s="59"/>
      <c r="C49" s="65">
        <v>300000000</v>
      </c>
      <c r="D49" s="66">
        <v>12</v>
      </c>
      <c r="E49" s="61" t="s">
        <v>161</v>
      </c>
      <c r="F49" s="62"/>
      <c r="G49" s="67">
        <v>1740000</v>
      </c>
      <c r="H49" s="68">
        <v>0.0081</v>
      </c>
    </row>
    <row r="50" spans="1:8" ht="10.5" customHeight="1">
      <c r="A50" s="64" t="s">
        <v>162</v>
      </c>
      <c r="B50" s="59"/>
      <c r="C50" s="65">
        <v>350000000</v>
      </c>
      <c r="D50" s="66">
        <v>12</v>
      </c>
      <c r="E50" s="61" t="s">
        <v>163</v>
      </c>
      <c r="F50" s="62"/>
      <c r="G50" s="67">
        <v>0</v>
      </c>
      <c r="H50" s="68">
        <v>0.0086</v>
      </c>
    </row>
    <row r="51" spans="1:8" ht="10.5" customHeight="1">
      <c r="A51" s="64" t="s">
        <v>164</v>
      </c>
      <c r="B51" s="59"/>
      <c r="C51" s="65">
        <v>150000000</v>
      </c>
      <c r="D51" s="66">
        <v>12</v>
      </c>
      <c r="E51" s="61" t="s">
        <v>165</v>
      </c>
      <c r="F51" s="62"/>
      <c r="G51" s="67">
        <v>0</v>
      </c>
      <c r="H51" s="68">
        <v>0.0092</v>
      </c>
    </row>
    <row r="52" spans="1:8" ht="10.5" customHeight="1">
      <c r="A52" s="64" t="s">
        <v>166</v>
      </c>
      <c r="B52" s="59"/>
      <c r="C52" s="65">
        <v>200000000</v>
      </c>
      <c r="D52" s="66">
        <v>12</v>
      </c>
      <c r="E52" s="61" t="s">
        <v>167</v>
      </c>
      <c r="F52" s="62"/>
      <c r="G52" s="67">
        <v>0</v>
      </c>
      <c r="H52" s="68">
        <v>0.0092</v>
      </c>
    </row>
    <row r="53" spans="1:8" ht="10.5" customHeight="1">
      <c r="A53" s="64" t="s">
        <v>168</v>
      </c>
      <c r="B53" s="59"/>
      <c r="C53" s="65">
        <v>100000000</v>
      </c>
      <c r="D53" s="66">
        <v>12</v>
      </c>
      <c r="E53" s="61" t="s">
        <v>161</v>
      </c>
      <c r="F53" s="62"/>
      <c r="G53" s="67">
        <v>580000</v>
      </c>
      <c r="H53" s="68">
        <v>0.0096</v>
      </c>
    </row>
    <row r="54" spans="1:8" ht="10.5" customHeight="1">
      <c r="A54" s="64" t="s">
        <v>169</v>
      </c>
      <c r="B54" s="59"/>
      <c r="C54" s="65">
        <v>100000000</v>
      </c>
      <c r="D54" s="66">
        <v>12</v>
      </c>
      <c r="E54" s="61" t="s">
        <v>170</v>
      </c>
      <c r="F54" s="62"/>
      <c r="G54" s="67">
        <v>0</v>
      </c>
      <c r="H54" s="68">
        <v>0.0086</v>
      </c>
    </row>
    <row r="55" spans="1:8" ht="10.5" customHeight="1">
      <c r="A55" s="64" t="s">
        <v>171</v>
      </c>
      <c r="B55" s="59"/>
      <c r="C55" s="65">
        <v>275000000</v>
      </c>
      <c r="D55" s="66">
        <v>12</v>
      </c>
      <c r="E55" s="61" t="s">
        <v>172</v>
      </c>
      <c r="F55" s="62"/>
      <c r="G55" s="67">
        <v>0</v>
      </c>
      <c r="H55" s="68">
        <v>0.0095</v>
      </c>
    </row>
    <row r="56" spans="1:8" ht="10.5" customHeight="1">
      <c r="A56" s="64" t="s">
        <v>173</v>
      </c>
      <c r="B56" s="59"/>
      <c r="C56" s="65">
        <v>200000000</v>
      </c>
      <c r="D56" s="66">
        <v>12</v>
      </c>
      <c r="E56" s="61" t="s">
        <v>172</v>
      </c>
      <c r="F56" s="62"/>
      <c r="G56" s="67">
        <v>0</v>
      </c>
      <c r="H56" s="68">
        <v>0.0095</v>
      </c>
    </row>
    <row r="57" spans="1:8" ht="10.5" customHeight="1">
      <c r="A57" s="64" t="s">
        <v>174</v>
      </c>
      <c r="B57" s="59"/>
      <c r="C57" s="65">
        <v>125000000</v>
      </c>
      <c r="D57" s="66">
        <v>12</v>
      </c>
      <c r="E57" s="61" t="s">
        <v>172</v>
      </c>
      <c r="F57" s="62"/>
      <c r="G57" s="67">
        <v>0</v>
      </c>
      <c r="H57" s="68">
        <v>0.0096</v>
      </c>
    </row>
    <row r="58" spans="1:8" ht="10.5" customHeight="1">
      <c r="A58" s="64" t="s">
        <v>175</v>
      </c>
      <c r="B58" s="59"/>
      <c r="C58" s="65">
        <v>112000000</v>
      </c>
      <c r="D58" s="66">
        <v>12</v>
      </c>
      <c r="E58" s="61" t="s">
        <v>176</v>
      </c>
      <c r="F58" s="62"/>
      <c r="G58" s="67">
        <v>0</v>
      </c>
      <c r="H58" s="68">
        <v>0.0098</v>
      </c>
    </row>
    <row r="59" spans="1:8" ht="6" customHeight="1">
      <c r="A59" s="69"/>
      <c r="B59" s="70"/>
      <c r="C59" s="71"/>
      <c r="D59" s="71"/>
      <c r="E59" s="71"/>
      <c r="F59" s="69"/>
      <c r="G59" s="70"/>
      <c r="H59" s="70"/>
    </row>
  </sheetData>
  <sheetProtection/>
  <mergeCells count="18">
    <mergeCell ref="A1:J4"/>
    <mergeCell ref="A6:A11"/>
    <mergeCell ref="C6:C11"/>
    <mergeCell ref="D6:D11"/>
    <mergeCell ref="E6:E11"/>
    <mergeCell ref="G6:G11"/>
    <mergeCell ref="H6:H11"/>
    <mergeCell ref="I6:I11"/>
    <mergeCell ref="J6:J11"/>
    <mergeCell ref="A37:J40"/>
    <mergeCell ref="A42:A44"/>
    <mergeCell ref="B42:B44"/>
    <mergeCell ref="C42:C44"/>
    <mergeCell ref="D42:D44"/>
    <mergeCell ref="E42:E44"/>
    <mergeCell ref="F42:F44"/>
    <mergeCell ref="G42:G44"/>
    <mergeCell ref="H42:H44"/>
  </mergeCells>
  <printOptions horizontalCentered="1"/>
  <pageMargins left="0.1968503937007874" right="0.1968503937007874" top="0.7086614173228347" bottom="0.7874015748031497" header="0" footer="0"/>
  <pageSetup fitToHeight="0" fitToWidth="4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72" customWidth="1"/>
    <col min="2" max="2" width="32.8515625" style="72" customWidth="1"/>
    <col min="3" max="7" width="12.421875" style="72" customWidth="1"/>
    <col min="8" max="9" width="13.7109375" style="72" customWidth="1"/>
    <col min="10" max="12" width="12.421875" style="72" customWidth="1"/>
    <col min="13" max="16384" width="11.421875" style="72" customWidth="1"/>
  </cols>
  <sheetData>
    <row r="1" ht="14.25" customHeight="1"/>
    <row r="2" spans="2:12" ht="13.5">
      <c r="B2" s="225" t="s">
        <v>177</v>
      </c>
      <c r="C2" s="226"/>
      <c r="D2" s="226"/>
      <c r="E2" s="226"/>
      <c r="F2" s="226"/>
      <c r="G2" s="226"/>
      <c r="H2" s="226"/>
      <c r="I2" s="226"/>
      <c r="J2" s="226"/>
      <c r="K2" s="226"/>
      <c r="L2" s="227"/>
    </row>
    <row r="3" spans="2:12" ht="13.5">
      <c r="B3" s="228" t="s">
        <v>178</v>
      </c>
      <c r="C3" s="229"/>
      <c r="D3" s="229"/>
      <c r="E3" s="229"/>
      <c r="F3" s="229"/>
      <c r="G3" s="229"/>
      <c r="H3" s="229"/>
      <c r="I3" s="229"/>
      <c r="J3" s="229"/>
      <c r="K3" s="229"/>
      <c r="L3" s="230"/>
    </row>
    <row r="4" spans="2:12" ht="13.5">
      <c r="B4" s="228" t="s">
        <v>179</v>
      </c>
      <c r="C4" s="229"/>
      <c r="D4" s="229"/>
      <c r="E4" s="229"/>
      <c r="F4" s="229"/>
      <c r="G4" s="229"/>
      <c r="H4" s="229"/>
      <c r="I4" s="229"/>
      <c r="J4" s="229"/>
      <c r="K4" s="229"/>
      <c r="L4" s="230"/>
    </row>
    <row r="5" spans="2:12" ht="13.5">
      <c r="B5" s="231" t="s">
        <v>180</v>
      </c>
      <c r="C5" s="232"/>
      <c r="D5" s="232"/>
      <c r="E5" s="232"/>
      <c r="F5" s="232"/>
      <c r="G5" s="232"/>
      <c r="H5" s="232"/>
      <c r="I5" s="232"/>
      <c r="J5" s="232"/>
      <c r="K5" s="232"/>
      <c r="L5" s="233"/>
    </row>
    <row r="6" spans="2:12" ht="50.25">
      <c r="B6" s="73" t="s">
        <v>181</v>
      </c>
      <c r="C6" s="74" t="s">
        <v>182</v>
      </c>
      <c r="D6" s="74" t="s">
        <v>183</v>
      </c>
      <c r="E6" s="74" t="s">
        <v>184</v>
      </c>
      <c r="F6" s="74" t="s">
        <v>185</v>
      </c>
      <c r="G6" s="74" t="s">
        <v>186</v>
      </c>
      <c r="H6" s="74" t="s">
        <v>187</v>
      </c>
      <c r="I6" s="74" t="s">
        <v>188</v>
      </c>
      <c r="J6" s="74" t="s">
        <v>189</v>
      </c>
      <c r="K6" s="74" t="s">
        <v>190</v>
      </c>
      <c r="L6" s="75" t="s">
        <v>191</v>
      </c>
    </row>
    <row r="7" spans="2:12" ht="13.5">
      <c r="B7" s="76" t="s">
        <v>192</v>
      </c>
      <c r="C7" s="77" t="s">
        <v>193</v>
      </c>
      <c r="D7" s="77" t="s">
        <v>194</v>
      </c>
      <c r="E7" s="77" t="s">
        <v>195</v>
      </c>
      <c r="F7" s="77" t="s">
        <v>196</v>
      </c>
      <c r="G7" s="77" t="s">
        <v>197</v>
      </c>
      <c r="H7" s="77" t="s">
        <v>198</v>
      </c>
      <c r="I7" s="77" t="s">
        <v>199</v>
      </c>
      <c r="J7" s="77" t="s">
        <v>200</v>
      </c>
      <c r="K7" s="77" t="s">
        <v>201</v>
      </c>
      <c r="L7" s="78" t="s">
        <v>202</v>
      </c>
    </row>
    <row r="8" spans="2:12" ht="13.5">
      <c r="B8" s="79"/>
      <c r="C8" s="80"/>
      <c r="D8" s="80"/>
      <c r="E8" s="80"/>
      <c r="F8" s="80"/>
      <c r="G8" s="80"/>
      <c r="H8" s="80"/>
      <c r="I8" s="80"/>
      <c r="J8" s="80"/>
      <c r="K8" s="80"/>
      <c r="L8" s="81"/>
    </row>
    <row r="9" spans="2:12" ht="16.5">
      <c r="B9" s="82" t="s">
        <v>203</v>
      </c>
      <c r="C9" s="83"/>
      <c r="D9" s="83"/>
      <c r="E9" s="83"/>
      <c r="F9" s="83">
        <f aca="true" t="shared" si="0" ref="F9:L9">SUM(F10:F13)</f>
        <v>0</v>
      </c>
      <c r="G9" s="83"/>
      <c r="H9" s="83">
        <f t="shared" si="0"/>
        <v>0</v>
      </c>
      <c r="I9" s="83">
        <f t="shared" si="0"/>
        <v>0</v>
      </c>
      <c r="J9" s="83">
        <f t="shared" si="0"/>
        <v>0</v>
      </c>
      <c r="K9" s="83">
        <f t="shared" si="0"/>
        <v>0</v>
      </c>
      <c r="L9" s="84">
        <f t="shared" si="0"/>
        <v>0</v>
      </c>
    </row>
    <row r="10" spans="2:12" ht="13.5">
      <c r="B10" s="85" t="s">
        <v>204</v>
      </c>
      <c r="C10" s="86"/>
      <c r="D10" s="86"/>
      <c r="E10" s="86"/>
      <c r="F10" s="86">
        <v>0</v>
      </c>
      <c r="G10" s="86"/>
      <c r="H10" s="86">
        <v>0</v>
      </c>
      <c r="I10" s="86">
        <v>0</v>
      </c>
      <c r="J10" s="86">
        <v>0</v>
      </c>
      <c r="K10" s="86">
        <v>0</v>
      </c>
      <c r="L10" s="87">
        <f>F10-K10</f>
        <v>0</v>
      </c>
    </row>
    <row r="11" spans="2:12" ht="13.5">
      <c r="B11" s="85" t="s">
        <v>205</v>
      </c>
      <c r="C11" s="86"/>
      <c r="D11" s="86"/>
      <c r="E11" s="86"/>
      <c r="F11" s="86">
        <v>0</v>
      </c>
      <c r="G11" s="86"/>
      <c r="H11" s="86">
        <v>0</v>
      </c>
      <c r="I11" s="86">
        <v>0</v>
      </c>
      <c r="J11" s="86">
        <v>0</v>
      </c>
      <c r="K11" s="86">
        <v>0</v>
      </c>
      <c r="L11" s="87">
        <f aca="true" t="shared" si="1" ref="L11:L19">F11-K11</f>
        <v>0</v>
      </c>
    </row>
    <row r="12" spans="2:12" ht="13.5">
      <c r="B12" s="85" t="s">
        <v>206</v>
      </c>
      <c r="C12" s="86"/>
      <c r="D12" s="86"/>
      <c r="E12" s="86"/>
      <c r="F12" s="86">
        <v>0</v>
      </c>
      <c r="G12" s="86"/>
      <c r="H12" s="86">
        <v>0</v>
      </c>
      <c r="I12" s="86">
        <v>0</v>
      </c>
      <c r="J12" s="86">
        <v>0</v>
      </c>
      <c r="K12" s="86">
        <v>0</v>
      </c>
      <c r="L12" s="87">
        <f t="shared" si="1"/>
        <v>0</v>
      </c>
    </row>
    <row r="13" spans="2:12" ht="13.5">
      <c r="B13" s="85" t="s">
        <v>207</v>
      </c>
      <c r="C13" s="86"/>
      <c r="D13" s="86"/>
      <c r="E13" s="86"/>
      <c r="F13" s="86">
        <v>0</v>
      </c>
      <c r="G13" s="86"/>
      <c r="H13" s="86">
        <v>0</v>
      </c>
      <c r="I13" s="86">
        <v>0</v>
      </c>
      <c r="J13" s="86">
        <v>0</v>
      </c>
      <c r="K13" s="86">
        <v>0</v>
      </c>
      <c r="L13" s="87">
        <f t="shared" si="1"/>
        <v>0</v>
      </c>
    </row>
    <row r="14" spans="2:12" ht="13.5"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90"/>
    </row>
    <row r="15" spans="2:12" ht="13.5">
      <c r="B15" s="82" t="s">
        <v>208</v>
      </c>
      <c r="C15" s="83"/>
      <c r="D15" s="83"/>
      <c r="E15" s="83"/>
      <c r="F15" s="83">
        <f aca="true" t="shared" si="2" ref="F15:L15">SUM(F16:F19)</f>
        <v>0</v>
      </c>
      <c r="G15" s="83"/>
      <c r="H15" s="83">
        <f t="shared" si="2"/>
        <v>0</v>
      </c>
      <c r="I15" s="83">
        <f t="shared" si="2"/>
        <v>0</v>
      </c>
      <c r="J15" s="83">
        <f t="shared" si="2"/>
        <v>0</v>
      </c>
      <c r="K15" s="83">
        <f t="shared" si="2"/>
        <v>0</v>
      </c>
      <c r="L15" s="84">
        <f t="shared" si="2"/>
        <v>0</v>
      </c>
    </row>
    <row r="16" spans="2:12" ht="13.5">
      <c r="B16" s="85" t="s">
        <v>209</v>
      </c>
      <c r="C16" s="86"/>
      <c r="D16" s="86"/>
      <c r="E16" s="86"/>
      <c r="F16" s="86">
        <v>0</v>
      </c>
      <c r="G16" s="86"/>
      <c r="H16" s="86">
        <v>0</v>
      </c>
      <c r="I16" s="86">
        <v>0</v>
      </c>
      <c r="J16" s="86">
        <v>0</v>
      </c>
      <c r="K16" s="86">
        <v>0</v>
      </c>
      <c r="L16" s="87">
        <f t="shared" si="1"/>
        <v>0</v>
      </c>
    </row>
    <row r="17" spans="2:12" ht="13.5">
      <c r="B17" s="85" t="s">
        <v>210</v>
      </c>
      <c r="C17" s="86"/>
      <c r="D17" s="86"/>
      <c r="E17" s="86"/>
      <c r="F17" s="86">
        <v>0</v>
      </c>
      <c r="G17" s="86"/>
      <c r="H17" s="86">
        <v>0</v>
      </c>
      <c r="I17" s="86">
        <v>0</v>
      </c>
      <c r="J17" s="86">
        <v>0</v>
      </c>
      <c r="K17" s="86">
        <v>0</v>
      </c>
      <c r="L17" s="87">
        <f t="shared" si="1"/>
        <v>0</v>
      </c>
    </row>
    <row r="18" spans="2:12" ht="13.5">
      <c r="B18" s="85" t="s">
        <v>211</v>
      </c>
      <c r="C18" s="86"/>
      <c r="D18" s="86"/>
      <c r="E18" s="86"/>
      <c r="F18" s="86">
        <v>0</v>
      </c>
      <c r="G18" s="86"/>
      <c r="H18" s="86">
        <v>0</v>
      </c>
      <c r="I18" s="86">
        <v>0</v>
      </c>
      <c r="J18" s="86">
        <v>0</v>
      </c>
      <c r="K18" s="86">
        <v>0</v>
      </c>
      <c r="L18" s="87">
        <f t="shared" si="1"/>
        <v>0</v>
      </c>
    </row>
    <row r="19" spans="2:12" ht="13.5">
      <c r="B19" s="85" t="s">
        <v>212</v>
      </c>
      <c r="C19" s="86"/>
      <c r="D19" s="86"/>
      <c r="E19" s="86"/>
      <c r="F19" s="86">
        <v>0</v>
      </c>
      <c r="G19" s="86"/>
      <c r="H19" s="86">
        <v>0</v>
      </c>
      <c r="I19" s="86">
        <v>0</v>
      </c>
      <c r="J19" s="86">
        <v>0</v>
      </c>
      <c r="K19" s="86">
        <v>0</v>
      </c>
      <c r="L19" s="87">
        <f t="shared" si="1"/>
        <v>0</v>
      </c>
    </row>
    <row r="20" spans="2:12" ht="13.5"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90"/>
    </row>
    <row r="21" spans="2:12" ht="16.5">
      <c r="B21" s="82" t="s">
        <v>213</v>
      </c>
      <c r="C21" s="83"/>
      <c r="D21" s="83"/>
      <c r="E21" s="83"/>
      <c r="F21" s="83">
        <f aca="true" t="shared" si="3" ref="F21:L21">F9+F15</f>
        <v>0</v>
      </c>
      <c r="G21" s="83"/>
      <c r="H21" s="83">
        <f t="shared" si="3"/>
        <v>0</v>
      </c>
      <c r="I21" s="83">
        <f t="shared" si="3"/>
        <v>0</v>
      </c>
      <c r="J21" s="83">
        <f t="shared" si="3"/>
        <v>0</v>
      </c>
      <c r="K21" s="83">
        <f t="shared" si="3"/>
        <v>0</v>
      </c>
      <c r="L21" s="84">
        <f t="shared" si="3"/>
        <v>0</v>
      </c>
    </row>
    <row r="22" spans="2:12" ht="13.5"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3"/>
    </row>
    <row r="23" spans="3:7" ht="13.5">
      <c r="C23" s="94"/>
      <c r="D23" s="94"/>
      <c r="F23" s="94"/>
      <c r="G23" s="94"/>
    </row>
    <row r="24" spans="3:7" ht="13.5">
      <c r="C24" s="94"/>
      <c r="D24" s="94"/>
      <c r="F24" s="94"/>
      <c r="G24" s="94"/>
    </row>
    <row r="25" spans="3:7" ht="13.5">
      <c r="C25" s="94"/>
      <c r="D25" s="94"/>
      <c r="F25" s="94"/>
      <c r="G25" s="94"/>
    </row>
    <row r="26" spans="3:7" ht="13.5">
      <c r="C26" s="94"/>
      <c r="D26" s="94"/>
      <c r="F26" s="94"/>
      <c r="G26" s="94"/>
    </row>
    <row r="27" spans="3:7" ht="13.5">
      <c r="C27" s="94"/>
      <c r="D27" s="94"/>
      <c r="F27" s="94"/>
      <c r="G27" s="94"/>
    </row>
    <row r="28" spans="3:7" ht="13.5">
      <c r="C28" s="94"/>
      <c r="D28" s="94"/>
      <c r="F28" s="94"/>
      <c r="G28" s="94"/>
    </row>
  </sheetData>
  <sheetProtection/>
  <mergeCells count="4">
    <mergeCell ref="B2:L2"/>
    <mergeCell ref="B3:L3"/>
    <mergeCell ref="B4:L4"/>
    <mergeCell ref="B5:L5"/>
  </mergeCells>
  <printOptions horizontalCentered="1"/>
  <pageMargins left="0.31496062992125984" right="0.31496062992125984" top="0.7480314960629921" bottom="0.7480314960629921" header="0" footer="0"/>
  <pageSetup fitToHeight="0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3"/>
  <sheetViews>
    <sheetView showGridLines="0" zoomScalePageLayoutView="0" workbookViewId="0" topLeftCell="A1">
      <selection activeCell="A1" sqref="A1:G4"/>
    </sheetView>
  </sheetViews>
  <sheetFormatPr defaultColWidth="6.8515625" defaultRowHeight="12.75" customHeight="1"/>
  <cols>
    <col min="1" max="1" width="57.8515625" style="26" customWidth="1"/>
    <col min="2" max="2" width="0.9921875" style="26" customWidth="1"/>
    <col min="3" max="3" width="16.140625" style="26" customWidth="1"/>
    <col min="4" max="4" width="0.2890625" style="26" customWidth="1"/>
    <col min="5" max="5" width="15.57421875" style="26" bestFit="1" customWidth="1"/>
    <col min="6" max="6" width="0.2890625" style="26" customWidth="1"/>
    <col min="7" max="7" width="15.57421875" style="26" customWidth="1"/>
    <col min="8" max="16384" width="6.8515625" style="26" customWidth="1"/>
  </cols>
  <sheetData>
    <row r="1" spans="1:7" s="95" customFormat="1" ht="12.75">
      <c r="A1" s="239" t="s">
        <v>214</v>
      </c>
      <c r="B1" s="239"/>
      <c r="C1" s="239"/>
      <c r="D1" s="239"/>
      <c r="E1" s="239"/>
      <c r="F1" s="239"/>
      <c r="G1" s="239"/>
    </row>
    <row r="2" spans="1:7" s="95" customFormat="1" ht="12" customHeight="1">
      <c r="A2" s="239"/>
      <c r="B2" s="239"/>
      <c r="C2" s="239"/>
      <c r="D2" s="239"/>
      <c r="E2" s="239"/>
      <c r="F2" s="239"/>
      <c r="G2" s="239"/>
    </row>
    <row r="3" spans="1:7" s="95" customFormat="1" ht="10.5" customHeight="1">
      <c r="A3" s="239"/>
      <c r="B3" s="239"/>
      <c r="C3" s="239"/>
      <c r="D3" s="239"/>
      <c r="E3" s="239"/>
      <c r="F3" s="239"/>
      <c r="G3" s="239"/>
    </row>
    <row r="4" spans="1:7" s="95" customFormat="1" ht="12" customHeight="1">
      <c r="A4" s="239"/>
      <c r="B4" s="239"/>
      <c r="C4" s="239"/>
      <c r="D4" s="239"/>
      <c r="E4" s="239"/>
      <c r="F4" s="239"/>
      <c r="G4" s="239"/>
    </row>
    <row r="5" ht="4.5" customHeight="1"/>
    <row r="6" ht="1.5" customHeight="1"/>
    <row r="7" spans="1:7" s="99" customFormat="1" ht="13.5" customHeight="1">
      <c r="A7" s="96" t="s">
        <v>0</v>
      </c>
      <c r="B7" s="28"/>
      <c r="C7" s="234" t="s">
        <v>215</v>
      </c>
      <c r="D7" s="28"/>
      <c r="E7" s="97" t="s">
        <v>216</v>
      </c>
      <c r="F7" s="98"/>
      <c r="G7" s="236" t="s">
        <v>217</v>
      </c>
    </row>
    <row r="8" spans="1:7" s="99" customFormat="1" ht="9.75" customHeight="1">
      <c r="A8" s="100"/>
      <c r="B8" s="30"/>
      <c r="C8" s="235"/>
      <c r="D8" s="30"/>
      <c r="E8" s="30"/>
      <c r="F8" s="101"/>
      <c r="G8" s="237"/>
    </row>
    <row r="9" spans="1:7" ht="9.75" customHeight="1">
      <c r="A9" s="102" t="s">
        <v>218</v>
      </c>
      <c r="B9" s="32"/>
      <c r="C9" s="103">
        <f>+C10+C11+C12</f>
        <v>24838467366.29</v>
      </c>
      <c r="D9" s="32"/>
      <c r="E9" s="104">
        <f>+E10+E11+E12</f>
        <v>29376346561.68</v>
      </c>
      <c r="F9" s="37"/>
      <c r="G9" s="104">
        <f>+G10+G11+G12</f>
        <v>29376346561.68</v>
      </c>
    </row>
    <row r="10" spans="1:7" ht="9.75" customHeight="1">
      <c r="A10" s="105" t="s">
        <v>219</v>
      </c>
      <c r="B10" s="32"/>
      <c r="C10" s="106">
        <v>11475191872</v>
      </c>
      <c r="D10" s="32"/>
      <c r="E10" s="107">
        <v>12988992002.16</v>
      </c>
      <c r="F10" s="108"/>
      <c r="G10" s="107">
        <v>12988992002.16</v>
      </c>
    </row>
    <row r="11" spans="1:7" ht="9.75" customHeight="1">
      <c r="A11" s="105" t="s">
        <v>220</v>
      </c>
      <c r="B11" s="32"/>
      <c r="C11" s="106">
        <v>13606605816</v>
      </c>
      <c r="D11" s="32"/>
      <c r="E11" s="107">
        <v>16611884480.75</v>
      </c>
      <c r="F11" s="108"/>
      <c r="G11" s="107">
        <v>16611884480.75</v>
      </c>
    </row>
    <row r="12" spans="1:7" ht="9.75" customHeight="1">
      <c r="A12" s="105" t="s">
        <v>221</v>
      </c>
      <c r="B12" s="32"/>
      <c r="C12" s="106">
        <f>+C52</f>
        <v>-243330321.71</v>
      </c>
      <c r="D12" s="32"/>
      <c r="E12" s="107">
        <f>+E52</f>
        <v>-224529921.23000002</v>
      </c>
      <c r="F12" s="108"/>
      <c r="G12" s="107">
        <f>+G52</f>
        <v>-224529921.23000002</v>
      </c>
    </row>
    <row r="13" spans="1:7" ht="6" customHeight="1">
      <c r="A13" s="36"/>
      <c r="B13" s="32"/>
      <c r="C13" s="37"/>
      <c r="D13" s="32"/>
      <c r="E13" s="109"/>
      <c r="F13" s="108"/>
      <c r="G13" s="109"/>
    </row>
    <row r="14" spans="1:7" ht="9.75" customHeight="1">
      <c r="A14" s="102" t="s">
        <v>222</v>
      </c>
      <c r="B14" s="32"/>
      <c r="C14" s="103">
        <f>+C15+C16</f>
        <v>24838467366.29</v>
      </c>
      <c r="D14" s="32"/>
      <c r="E14" s="110">
        <f>+E15+E16</f>
        <v>29891479371.260002</v>
      </c>
      <c r="F14" s="108"/>
      <c r="G14" s="110">
        <f>+G15+G16</f>
        <v>29296153087.52</v>
      </c>
    </row>
    <row r="15" spans="1:7" ht="9.75" customHeight="1">
      <c r="A15" s="105" t="s">
        <v>223</v>
      </c>
      <c r="B15" s="32"/>
      <c r="C15" s="106">
        <v>11298547746.29</v>
      </c>
      <c r="D15" s="32"/>
      <c r="E15" s="107">
        <v>13545249109.7</v>
      </c>
      <c r="F15" s="108"/>
      <c r="G15" s="107">
        <v>12977603434.91</v>
      </c>
    </row>
    <row r="16" spans="1:7" ht="9.75" customHeight="1">
      <c r="A16" s="105" t="s">
        <v>224</v>
      </c>
      <c r="B16" s="32"/>
      <c r="C16" s="106">
        <v>13539919620</v>
      </c>
      <c r="D16" s="32"/>
      <c r="E16" s="107">
        <v>16346230261.56</v>
      </c>
      <c r="F16" s="108"/>
      <c r="G16" s="107">
        <v>16318549652.61</v>
      </c>
    </row>
    <row r="17" spans="1:7" ht="6" customHeight="1">
      <c r="A17" s="36"/>
      <c r="B17" s="32"/>
      <c r="C17" s="37"/>
      <c r="D17" s="32"/>
      <c r="E17" s="32"/>
      <c r="F17" s="37"/>
      <c r="G17" s="32"/>
    </row>
    <row r="18" spans="1:7" ht="9.75" customHeight="1">
      <c r="A18" s="102" t="s">
        <v>225</v>
      </c>
      <c r="B18" s="32"/>
      <c r="C18" s="240"/>
      <c r="D18" s="241"/>
      <c r="E18" s="104">
        <f>+E20+E22</f>
        <v>130766248.64</v>
      </c>
      <c r="F18" s="37"/>
      <c r="G18" s="104">
        <f>+G20+G22</f>
        <v>130766248.64</v>
      </c>
    </row>
    <row r="19" spans="1:7" ht="12.75" customHeight="1" hidden="1">
      <c r="A19" s="111"/>
      <c r="B19" s="32"/>
      <c r="C19" s="112"/>
      <c r="D19" s="32"/>
      <c r="E19" s="113"/>
      <c r="F19" s="37"/>
      <c r="G19" s="114"/>
    </row>
    <row r="20" spans="1:7" ht="9.75" customHeight="1">
      <c r="A20" s="105" t="s">
        <v>226</v>
      </c>
      <c r="B20" s="32"/>
      <c r="C20" s="115"/>
      <c r="D20" s="116"/>
      <c r="E20" s="113">
        <v>23640820.48</v>
      </c>
      <c r="F20" s="37"/>
      <c r="G20" s="114">
        <v>23640820.48</v>
      </c>
    </row>
    <row r="21" spans="1:7" ht="12.75" customHeight="1" hidden="1">
      <c r="A21" s="105"/>
      <c r="B21" s="32"/>
      <c r="C21" s="112">
        <v>0</v>
      </c>
      <c r="D21" s="32"/>
      <c r="E21" s="113"/>
      <c r="F21" s="37"/>
      <c r="G21" s="114"/>
    </row>
    <row r="22" spans="1:7" ht="9.75" customHeight="1">
      <c r="A22" s="105" t="s">
        <v>227</v>
      </c>
      <c r="B22" s="32"/>
      <c r="C22" s="115"/>
      <c r="D22" s="116"/>
      <c r="E22" s="113">
        <v>107125428.16</v>
      </c>
      <c r="F22" s="37"/>
      <c r="G22" s="114">
        <v>107125428.16</v>
      </c>
    </row>
    <row r="23" spans="1:7" ht="6" customHeight="1">
      <c r="A23" s="36"/>
      <c r="B23" s="32"/>
      <c r="C23" s="37"/>
      <c r="D23" s="32"/>
      <c r="E23" s="32"/>
      <c r="F23" s="37"/>
      <c r="G23" s="32"/>
    </row>
    <row r="24" spans="1:7" ht="9.75" customHeight="1">
      <c r="A24" s="102" t="s">
        <v>228</v>
      </c>
      <c r="B24" s="32"/>
      <c r="C24" s="103">
        <f>+C9-C14</f>
        <v>0</v>
      </c>
      <c r="D24" s="32"/>
      <c r="E24" s="104">
        <f>+E9-E14+E18</f>
        <v>-384366560.94000185</v>
      </c>
      <c r="F24" s="37">
        <f>+F9-F14+F18</f>
        <v>0</v>
      </c>
      <c r="G24" s="104">
        <f>+G9-G14+G18</f>
        <v>210959722.79999983</v>
      </c>
    </row>
    <row r="25" spans="1:7" ht="6" customHeight="1">
      <c r="A25" s="36"/>
      <c r="B25" s="32"/>
      <c r="C25" s="37"/>
      <c r="D25" s="32"/>
      <c r="E25" s="104"/>
      <c r="F25" s="37"/>
      <c r="G25" s="104"/>
    </row>
    <row r="26" spans="1:7" ht="9.75" customHeight="1">
      <c r="A26" s="102" t="s">
        <v>229</v>
      </c>
      <c r="B26" s="32"/>
      <c r="C26" s="103">
        <f>+C24-C12</f>
        <v>243330321.71</v>
      </c>
      <c r="D26" s="32"/>
      <c r="E26" s="104">
        <f>+E24-E12</f>
        <v>-159836639.71000183</v>
      </c>
      <c r="F26" s="37">
        <f>+F24-F12</f>
        <v>0</v>
      </c>
      <c r="G26" s="104">
        <f>+G24-G12</f>
        <v>435489644.02999985</v>
      </c>
    </row>
    <row r="27" spans="1:7" ht="6" customHeight="1">
      <c r="A27" s="36"/>
      <c r="B27" s="32"/>
      <c r="C27" s="37"/>
      <c r="D27" s="32"/>
      <c r="E27" s="32"/>
      <c r="F27" s="37"/>
      <c r="G27" s="32"/>
    </row>
    <row r="28" spans="1:7" ht="9.75" customHeight="1">
      <c r="A28" s="102" t="s">
        <v>230</v>
      </c>
      <c r="B28" s="32"/>
      <c r="C28" s="103">
        <f>+C26</f>
        <v>243330321.71</v>
      </c>
      <c r="D28" s="32"/>
      <c r="E28" s="104">
        <f>+E26-E18</f>
        <v>-290602888.3500018</v>
      </c>
      <c r="F28" s="37"/>
      <c r="G28" s="104">
        <f>+G26-G18</f>
        <v>304723395.38999987</v>
      </c>
    </row>
    <row r="29" spans="1:7" ht="6" customHeight="1">
      <c r="A29" s="117"/>
      <c r="B29" s="50"/>
      <c r="C29" s="118"/>
      <c r="D29" s="50"/>
      <c r="E29" s="50"/>
      <c r="F29" s="118"/>
      <c r="G29" s="50"/>
    </row>
    <row r="30" ht="6.75" customHeight="1"/>
    <row r="31" ht="0.75" customHeight="1"/>
    <row r="32" spans="1:7" s="99" customFormat="1" ht="13.5" customHeight="1">
      <c r="A32" s="96" t="s">
        <v>231</v>
      </c>
      <c r="B32" s="98"/>
      <c r="C32" s="242" t="s">
        <v>232</v>
      </c>
      <c r="D32" s="28"/>
      <c r="E32" s="119" t="s">
        <v>216</v>
      </c>
      <c r="F32" s="98"/>
      <c r="G32" s="236" t="s">
        <v>233</v>
      </c>
    </row>
    <row r="33" spans="1:7" s="99" customFormat="1" ht="9.75" customHeight="1">
      <c r="A33" s="100"/>
      <c r="B33" s="101"/>
      <c r="C33" s="243"/>
      <c r="D33" s="30"/>
      <c r="E33" s="120"/>
      <c r="F33" s="101"/>
      <c r="G33" s="237"/>
    </row>
    <row r="34" spans="1:7" ht="9.75" customHeight="1">
      <c r="A34" s="121" t="s">
        <v>234</v>
      </c>
      <c r="B34" s="56"/>
      <c r="C34" s="122">
        <f>+C35+C36</f>
        <v>392764835.09</v>
      </c>
      <c r="D34" s="56"/>
      <c r="E34" s="123">
        <f>+E35+E36</f>
        <v>475767697.23</v>
      </c>
      <c r="F34" s="124"/>
      <c r="G34" s="123">
        <f>+G35+G36</f>
        <v>472377508.61</v>
      </c>
    </row>
    <row r="35" spans="1:7" ht="9.75" customHeight="1">
      <c r="A35" s="105" t="s">
        <v>235</v>
      </c>
      <c r="B35" s="32"/>
      <c r="C35" s="106">
        <v>362847072.09</v>
      </c>
      <c r="D35" s="32"/>
      <c r="E35" s="125">
        <v>450599399.29</v>
      </c>
      <c r="F35" s="37"/>
      <c r="G35" s="125">
        <v>450599399.29</v>
      </c>
    </row>
    <row r="36" spans="1:7" ht="9.75" customHeight="1">
      <c r="A36" s="105" t="s">
        <v>236</v>
      </c>
      <c r="B36" s="32"/>
      <c r="C36" s="106">
        <v>29917763</v>
      </c>
      <c r="D36" s="32"/>
      <c r="E36" s="125">
        <v>25168297.94</v>
      </c>
      <c r="F36" s="37"/>
      <c r="G36" s="125">
        <v>21778109.32</v>
      </c>
    </row>
    <row r="37" spans="1:7" ht="6" customHeight="1">
      <c r="A37" s="36"/>
      <c r="B37" s="32"/>
      <c r="C37" s="37"/>
      <c r="D37" s="32"/>
      <c r="E37" s="32"/>
      <c r="F37" s="37"/>
      <c r="G37" s="32"/>
    </row>
    <row r="38" spans="1:7" ht="9.75" customHeight="1">
      <c r="A38" s="102" t="s">
        <v>237</v>
      </c>
      <c r="B38" s="32"/>
      <c r="C38" s="103">
        <f>+C28+C34</f>
        <v>636095156.8</v>
      </c>
      <c r="D38" s="32"/>
      <c r="E38" s="104">
        <f>+E28+E34</f>
        <v>185164808.8799982</v>
      </c>
      <c r="F38" s="37"/>
      <c r="G38" s="104">
        <f>+G28+G34</f>
        <v>777100903.9999999</v>
      </c>
    </row>
    <row r="39" spans="1:7" ht="6" customHeight="1">
      <c r="A39" s="117"/>
      <c r="B39" s="50"/>
      <c r="C39" s="118"/>
      <c r="D39" s="50"/>
      <c r="E39" s="50"/>
      <c r="F39" s="118"/>
      <c r="G39" s="50"/>
    </row>
    <row r="40" ht="6.75" customHeight="1"/>
    <row r="41" ht="0.75" customHeight="1"/>
    <row r="42" spans="1:7" s="99" customFormat="1" ht="13.5" customHeight="1">
      <c r="A42" s="96" t="s">
        <v>231</v>
      </c>
      <c r="B42" s="28"/>
      <c r="C42" s="234" t="s">
        <v>238</v>
      </c>
      <c r="D42" s="28"/>
      <c r="E42" s="97" t="s">
        <v>216</v>
      </c>
      <c r="F42" s="98"/>
      <c r="G42" s="236" t="s">
        <v>217</v>
      </c>
    </row>
    <row r="43" spans="1:7" s="99" customFormat="1" ht="9.75" customHeight="1">
      <c r="A43" s="100"/>
      <c r="B43" s="30"/>
      <c r="C43" s="235"/>
      <c r="D43" s="30"/>
      <c r="E43" s="30"/>
      <c r="F43" s="101"/>
      <c r="G43" s="237"/>
    </row>
    <row r="44" spans="1:7" ht="9.75" customHeight="1">
      <c r="A44" s="102" t="s">
        <v>239</v>
      </c>
      <c r="B44" s="32"/>
      <c r="C44" s="103">
        <f>+C45+C46</f>
        <v>0</v>
      </c>
      <c r="D44" s="32"/>
      <c r="E44" s="104">
        <f>+E45+E46</f>
        <v>76396933</v>
      </c>
      <c r="F44" s="37"/>
      <c r="G44" s="104">
        <f>+G45+G46</f>
        <v>76396933</v>
      </c>
    </row>
    <row r="45" spans="1:7" ht="9.75" customHeight="1">
      <c r="A45" s="105" t="s">
        <v>240</v>
      </c>
      <c r="B45" s="32"/>
      <c r="C45" s="106">
        <v>0</v>
      </c>
      <c r="D45" s="32"/>
      <c r="E45" s="125">
        <v>76396933</v>
      </c>
      <c r="F45" s="37"/>
      <c r="G45" s="125">
        <v>76396933</v>
      </c>
    </row>
    <row r="46" spans="1:7" ht="9.75" customHeight="1">
      <c r="A46" s="105" t="s">
        <v>241</v>
      </c>
      <c r="B46" s="32"/>
      <c r="C46" s="106">
        <v>0</v>
      </c>
      <c r="D46" s="32"/>
      <c r="E46" s="125">
        <v>0</v>
      </c>
      <c r="F46" s="37"/>
      <c r="G46" s="125">
        <v>0</v>
      </c>
    </row>
    <row r="47" spans="1:7" ht="6" customHeight="1">
      <c r="A47" s="36"/>
      <c r="B47" s="32"/>
      <c r="C47" s="37"/>
      <c r="D47" s="32"/>
      <c r="E47" s="32"/>
      <c r="F47" s="37"/>
      <c r="G47" s="32"/>
    </row>
    <row r="48" spans="1:7" ht="9.75" customHeight="1">
      <c r="A48" s="102" t="s">
        <v>242</v>
      </c>
      <c r="B48" s="32"/>
      <c r="C48" s="103">
        <f>+C49+C50</f>
        <v>243330321.71</v>
      </c>
      <c r="D48" s="32"/>
      <c r="E48" s="104">
        <f>+E49+E50</f>
        <v>300926854.23</v>
      </c>
      <c r="F48" s="37"/>
      <c r="G48" s="104">
        <f>+G49+G50</f>
        <v>300926854.23</v>
      </c>
    </row>
    <row r="49" spans="1:7" ht="9.75" customHeight="1">
      <c r="A49" s="105" t="s">
        <v>243</v>
      </c>
      <c r="B49" s="32"/>
      <c r="C49" s="106">
        <v>176644125.71</v>
      </c>
      <c r="D49" s="32"/>
      <c r="E49" s="125">
        <v>236664597.78</v>
      </c>
      <c r="F49" s="37"/>
      <c r="G49" s="125">
        <v>236664597.78</v>
      </c>
    </row>
    <row r="50" spans="1:7" ht="9.75" customHeight="1">
      <c r="A50" s="105" t="s">
        <v>244</v>
      </c>
      <c r="B50" s="32"/>
      <c r="C50" s="106">
        <v>66686196</v>
      </c>
      <c r="D50" s="32"/>
      <c r="E50" s="125">
        <v>64262256.45</v>
      </c>
      <c r="F50" s="37"/>
      <c r="G50" s="125">
        <v>64262256.45</v>
      </c>
    </row>
    <row r="51" spans="1:7" ht="6" customHeight="1">
      <c r="A51" s="36"/>
      <c r="B51" s="32"/>
      <c r="C51" s="37"/>
      <c r="D51" s="32"/>
      <c r="E51" s="32"/>
      <c r="F51" s="37"/>
      <c r="G51" s="32"/>
    </row>
    <row r="52" spans="1:7" ht="9.75" customHeight="1">
      <c r="A52" s="102" t="s">
        <v>245</v>
      </c>
      <c r="B52" s="32"/>
      <c r="C52" s="103">
        <f>+C44-C48</f>
        <v>-243330321.71</v>
      </c>
      <c r="D52" s="32"/>
      <c r="E52" s="104">
        <f>+E44-E48</f>
        <v>-224529921.23000002</v>
      </c>
      <c r="F52" s="37"/>
      <c r="G52" s="104">
        <f>+G44-G48</f>
        <v>-224529921.23000002</v>
      </c>
    </row>
    <row r="53" spans="1:7" ht="6" customHeight="1">
      <c r="A53" s="117"/>
      <c r="B53" s="50"/>
      <c r="C53" s="118"/>
      <c r="D53" s="50"/>
      <c r="E53" s="50"/>
      <c r="F53" s="118"/>
      <c r="G53" s="50"/>
    </row>
    <row r="54" ht="6.75" customHeight="1"/>
    <row r="55" ht="0.75" customHeight="1"/>
    <row r="56" spans="1:7" s="99" customFormat="1" ht="13.5" customHeight="1">
      <c r="A56" s="96" t="s">
        <v>231</v>
      </c>
      <c r="B56" s="28"/>
      <c r="C56" s="234" t="s">
        <v>238</v>
      </c>
      <c r="D56" s="28"/>
      <c r="E56" s="97" t="s">
        <v>216</v>
      </c>
      <c r="F56" s="98"/>
      <c r="G56" s="236" t="s">
        <v>217</v>
      </c>
    </row>
    <row r="57" spans="1:7" s="99" customFormat="1" ht="9.75" customHeight="1">
      <c r="A57" s="100"/>
      <c r="B57" s="30"/>
      <c r="C57" s="235"/>
      <c r="D57" s="30"/>
      <c r="E57" s="30"/>
      <c r="F57" s="101"/>
      <c r="G57" s="237"/>
    </row>
    <row r="58" spans="1:7" ht="9.75" customHeight="1">
      <c r="A58" s="126" t="s">
        <v>219</v>
      </c>
      <c r="B58" s="32"/>
      <c r="C58" s="106">
        <f>+C10</f>
        <v>11475191872</v>
      </c>
      <c r="D58" s="32"/>
      <c r="E58" s="125">
        <f>+E10</f>
        <v>12988992002.16</v>
      </c>
      <c r="F58" s="37"/>
      <c r="G58" s="125">
        <f>+G10</f>
        <v>12988992002.16</v>
      </c>
    </row>
    <row r="59" spans="1:7" ht="6" customHeight="1">
      <c r="A59" s="36"/>
      <c r="B59" s="32"/>
      <c r="C59" s="37"/>
      <c r="D59" s="32"/>
      <c r="E59" s="32"/>
      <c r="F59" s="37"/>
      <c r="G59" s="32"/>
    </row>
    <row r="60" spans="1:7" ht="9.75" customHeight="1">
      <c r="A60" s="126" t="s">
        <v>246</v>
      </c>
      <c r="B60" s="127"/>
      <c r="C60" s="106">
        <f>+C61-C62</f>
        <v>-176644125.71</v>
      </c>
      <c r="D60" s="127"/>
      <c r="E60" s="125">
        <f>+E61-E62</f>
        <v>-160267664.78</v>
      </c>
      <c r="F60" s="128"/>
      <c r="G60" s="125">
        <f>+G61-G62</f>
        <v>-160267664.78</v>
      </c>
    </row>
    <row r="61" spans="1:7" ht="9.75" customHeight="1">
      <c r="A61" s="105" t="s">
        <v>240</v>
      </c>
      <c r="B61" s="32"/>
      <c r="C61" s="106">
        <f>+C45</f>
        <v>0</v>
      </c>
      <c r="D61" s="32"/>
      <c r="E61" s="125">
        <f>+E45</f>
        <v>76396933</v>
      </c>
      <c r="F61" s="37"/>
      <c r="G61" s="125">
        <f>+G45</f>
        <v>76396933</v>
      </c>
    </row>
    <row r="62" spans="1:7" ht="9.75" customHeight="1">
      <c r="A62" s="105" t="s">
        <v>243</v>
      </c>
      <c r="B62" s="32"/>
      <c r="C62" s="106">
        <f>+C49</f>
        <v>176644125.71</v>
      </c>
      <c r="D62" s="32"/>
      <c r="E62" s="125">
        <f>+E49</f>
        <v>236664597.78</v>
      </c>
      <c r="F62" s="37"/>
      <c r="G62" s="125">
        <f>+G49</f>
        <v>236664597.78</v>
      </c>
    </row>
    <row r="63" spans="1:7" ht="6" customHeight="1">
      <c r="A63" s="36"/>
      <c r="B63" s="32"/>
      <c r="C63" s="37"/>
      <c r="D63" s="32"/>
      <c r="E63" s="32"/>
      <c r="F63" s="37"/>
      <c r="G63" s="32"/>
    </row>
    <row r="64" spans="1:7" ht="9.75" customHeight="1">
      <c r="A64" s="126" t="s">
        <v>223</v>
      </c>
      <c r="B64" s="32"/>
      <c r="C64" s="106">
        <f>+C15</f>
        <v>11298547746.29</v>
      </c>
      <c r="D64" s="32"/>
      <c r="E64" s="125">
        <f>+E15</f>
        <v>13545249109.7</v>
      </c>
      <c r="F64" s="37"/>
      <c r="G64" s="125">
        <f>+G15</f>
        <v>12977603434.91</v>
      </c>
    </row>
    <row r="65" spans="1:7" ht="6" customHeight="1">
      <c r="A65" s="36"/>
      <c r="B65" s="32"/>
      <c r="C65" s="37"/>
      <c r="D65" s="32"/>
      <c r="E65" s="32"/>
      <c r="F65" s="37"/>
      <c r="G65" s="32"/>
    </row>
    <row r="66" spans="1:7" ht="12.75" customHeight="1" hidden="1">
      <c r="A66" s="111"/>
      <c r="B66" s="32"/>
      <c r="C66" s="112"/>
      <c r="D66" s="32"/>
      <c r="E66" s="238">
        <f>+E20</f>
        <v>23640820.48</v>
      </c>
      <c r="F66" s="37"/>
      <c r="G66" s="238">
        <f>+G20</f>
        <v>23640820.48</v>
      </c>
    </row>
    <row r="67" spans="1:7" ht="9.75" customHeight="1">
      <c r="A67" s="111" t="s">
        <v>226</v>
      </c>
      <c r="B67" s="32"/>
      <c r="C67" s="115"/>
      <c r="D67" s="116"/>
      <c r="E67" s="238"/>
      <c r="F67" s="37"/>
      <c r="G67" s="238"/>
    </row>
    <row r="68" spans="1:7" ht="6" customHeight="1">
      <c r="A68" s="36"/>
      <c r="B68" s="32"/>
      <c r="C68" s="37"/>
      <c r="D68" s="32"/>
      <c r="E68" s="32"/>
      <c r="F68" s="37"/>
      <c r="G68" s="32"/>
    </row>
    <row r="69" spans="1:7" ht="9.75" customHeight="1">
      <c r="A69" s="102" t="s">
        <v>247</v>
      </c>
      <c r="B69" s="32"/>
      <c r="C69" s="103">
        <f>+C58+C60-C64</f>
        <v>0</v>
      </c>
      <c r="D69" s="32"/>
      <c r="E69" s="104">
        <f>+E58+E60-E64+E66</f>
        <v>-692883951.8400016</v>
      </c>
      <c r="F69" s="37"/>
      <c r="G69" s="104">
        <f>+G58+G60-G64+G66</f>
        <v>-125238277.05000068</v>
      </c>
    </row>
    <row r="70" spans="1:7" ht="6" customHeight="1">
      <c r="A70" s="36"/>
      <c r="B70" s="32"/>
      <c r="C70" s="37"/>
      <c r="D70" s="32"/>
      <c r="E70" s="32"/>
      <c r="F70" s="37"/>
      <c r="G70" s="32"/>
    </row>
    <row r="71" spans="1:7" ht="9.75" customHeight="1">
      <c r="A71" s="102" t="s">
        <v>248</v>
      </c>
      <c r="B71" s="32"/>
      <c r="C71" s="103">
        <f>+C69-C60</f>
        <v>176644125.71</v>
      </c>
      <c r="D71" s="32"/>
      <c r="E71" s="104">
        <f>+E69-E60</f>
        <v>-532616287.0600016</v>
      </c>
      <c r="F71" s="37"/>
      <c r="G71" s="104">
        <f>+G69-G60</f>
        <v>35029387.72999932</v>
      </c>
    </row>
    <row r="72" spans="1:7" ht="6" customHeight="1">
      <c r="A72" s="117"/>
      <c r="B72" s="50"/>
      <c r="C72" s="118"/>
      <c r="D72" s="50"/>
      <c r="E72" s="50"/>
      <c r="F72" s="118"/>
      <c r="G72" s="50"/>
    </row>
    <row r="73" ht="6.75" customHeight="1"/>
    <row r="74" ht="0.75" customHeight="1"/>
    <row r="75" spans="1:7" s="99" customFormat="1" ht="13.5" customHeight="1">
      <c r="A75" s="96" t="s">
        <v>231</v>
      </c>
      <c r="B75" s="28"/>
      <c r="C75" s="234" t="s">
        <v>238</v>
      </c>
      <c r="D75" s="28"/>
      <c r="E75" s="97" t="s">
        <v>216</v>
      </c>
      <c r="F75" s="98"/>
      <c r="G75" s="236" t="s">
        <v>217</v>
      </c>
    </row>
    <row r="76" spans="1:7" s="99" customFormat="1" ht="9.75" customHeight="1">
      <c r="A76" s="100"/>
      <c r="B76" s="30"/>
      <c r="C76" s="235"/>
      <c r="D76" s="30"/>
      <c r="E76" s="30"/>
      <c r="F76" s="101"/>
      <c r="G76" s="237"/>
    </row>
    <row r="77" spans="1:7" ht="9.75" customHeight="1">
      <c r="A77" s="126" t="s">
        <v>220</v>
      </c>
      <c r="B77" s="32"/>
      <c r="C77" s="106">
        <f>+C11</f>
        <v>13606605816</v>
      </c>
      <c r="D77" s="32"/>
      <c r="E77" s="125">
        <f>+E11</f>
        <v>16611884480.75</v>
      </c>
      <c r="F77" s="37"/>
      <c r="G77" s="125">
        <f>+G11</f>
        <v>16611884480.75</v>
      </c>
    </row>
    <row r="78" spans="1:7" ht="6" customHeight="1">
      <c r="A78" s="129"/>
      <c r="B78" s="127"/>
      <c r="C78" s="128"/>
      <c r="D78" s="127"/>
      <c r="E78" s="127"/>
      <c r="F78" s="128"/>
      <c r="G78" s="127"/>
    </row>
    <row r="79" spans="1:7" ht="9.75" customHeight="1">
      <c r="A79" s="126" t="s">
        <v>249</v>
      </c>
      <c r="B79" s="127"/>
      <c r="C79" s="106">
        <f>+C80-C81</f>
        <v>-66686196</v>
      </c>
      <c r="D79" s="127"/>
      <c r="E79" s="125">
        <f>+E80-E81</f>
        <v>-64262256.45</v>
      </c>
      <c r="F79" s="128"/>
      <c r="G79" s="125">
        <f>+G80-G81</f>
        <v>-64262256.45</v>
      </c>
    </row>
    <row r="80" spans="1:7" ht="9.75" customHeight="1">
      <c r="A80" s="105" t="s">
        <v>241</v>
      </c>
      <c r="B80" s="32"/>
      <c r="C80" s="106">
        <f>+C46</f>
        <v>0</v>
      </c>
      <c r="D80" s="32"/>
      <c r="E80" s="125">
        <f>+E46</f>
        <v>0</v>
      </c>
      <c r="F80" s="37"/>
      <c r="G80" s="125">
        <f>+G46</f>
        <v>0</v>
      </c>
    </row>
    <row r="81" spans="1:7" ht="9.75" customHeight="1">
      <c r="A81" s="105" t="s">
        <v>244</v>
      </c>
      <c r="B81" s="32"/>
      <c r="C81" s="106">
        <f>+C50</f>
        <v>66686196</v>
      </c>
      <c r="D81" s="32"/>
      <c r="E81" s="125">
        <f>+E50</f>
        <v>64262256.45</v>
      </c>
      <c r="F81" s="37"/>
      <c r="G81" s="125">
        <f>+G50</f>
        <v>64262256.45</v>
      </c>
    </row>
    <row r="82" spans="1:7" ht="6" customHeight="1">
      <c r="A82" s="36"/>
      <c r="B82" s="32"/>
      <c r="C82" s="37"/>
      <c r="D82" s="32"/>
      <c r="E82" s="32"/>
      <c r="F82" s="37"/>
      <c r="G82" s="32"/>
    </row>
    <row r="83" spans="1:7" ht="9.75" customHeight="1">
      <c r="A83" s="126" t="s">
        <v>224</v>
      </c>
      <c r="B83" s="32"/>
      <c r="C83" s="106">
        <f>+C16</f>
        <v>13539919620</v>
      </c>
      <c r="D83" s="32"/>
      <c r="E83" s="125">
        <f>+E16</f>
        <v>16346230261.56</v>
      </c>
      <c r="F83" s="37"/>
      <c r="G83" s="125">
        <f>+G16</f>
        <v>16318549652.61</v>
      </c>
    </row>
    <row r="84" spans="1:7" ht="6" customHeight="1">
      <c r="A84" s="36"/>
      <c r="B84" s="32"/>
      <c r="C84" s="37"/>
      <c r="D84" s="32"/>
      <c r="E84" s="32"/>
      <c r="F84" s="37"/>
      <c r="G84" s="32"/>
    </row>
    <row r="85" spans="1:7" ht="12.75" customHeight="1" hidden="1">
      <c r="A85" s="111"/>
      <c r="B85" s="32"/>
      <c r="C85" s="112">
        <v>0</v>
      </c>
      <c r="D85" s="32"/>
      <c r="E85" s="238">
        <f>+E22</f>
        <v>107125428.16</v>
      </c>
      <c r="F85" s="37"/>
      <c r="G85" s="238">
        <f>+G22</f>
        <v>107125428.16</v>
      </c>
    </row>
    <row r="86" spans="1:7" ht="9.75" customHeight="1">
      <c r="A86" s="111" t="s">
        <v>227</v>
      </c>
      <c r="B86" s="32"/>
      <c r="C86" s="115"/>
      <c r="D86" s="116"/>
      <c r="E86" s="238"/>
      <c r="F86" s="37"/>
      <c r="G86" s="238"/>
    </row>
    <row r="87" spans="1:7" ht="6" customHeight="1">
      <c r="A87" s="36"/>
      <c r="B87" s="32"/>
      <c r="C87" s="37"/>
      <c r="D87" s="32"/>
      <c r="E87" s="32"/>
      <c r="F87" s="37"/>
      <c r="G87" s="32"/>
    </row>
    <row r="88" spans="1:7" ht="9.75" customHeight="1">
      <c r="A88" s="102" t="s">
        <v>250</v>
      </c>
      <c r="B88" s="32"/>
      <c r="C88" s="103">
        <f>+C77+C79-C83+C85</f>
        <v>0</v>
      </c>
      <c r="D88" s="32">
        <f>+D77+D79-D83+D85</f>
        <v>0</v>
      </c>
      <c r="E88" s="104">
        <f>+E77+E79-E83+E85</f>
        <v>308517390.89999974</v>
      </c>
      <c r="F88" s="37">
        <f>+F77+F79-F83+F85</f>
        <v>0</v>
      </c>
      <c r="G88" s="104">
        <f>+G77+G79-G83+G85</f>
        <v>336197999.8499986</v>
      </c>
    </row>
    <row r="89" spans="1:7" ht="6" customHeight="1">
      <c r="A89" s="36"/>
      <c r="B89" s="32"/>
      <c r="C89" s="37"/>
      <c r="D89" s="32"/>
      <c r="E89" s="32"/>
      <c r="F89" s="37"/>
      <c r="G89" s="32"/>
    </row>
    <row r="90" spans="1:7" ht="9.75" customHeight="1">
      <c r="A90" s="102" t="s">
        <v>251</v>
      </c>
      <c r="B90" s="32"/>
      <c r="C90" s="103">
        <f>+C88-C79</f>
        <v>66686196</v>
      </c>
      <c r="D90" s="32">
        <f>+D88-D79</f>
        <v>0</v>
      </c>
      <c r="E90" s="104">
        <f>+E88-E79</f>
        <v>372779647.3499997</v>
      </c>
      <c r="F90" s="37">
        <f>+F88-F79</f>
        <v>0</v>
      </c>
      <c r="G90" s="104">
        <f>+G88-G79</f>
        <v>400460256.2999986</v>
      </c>
    </row>
    <row r="91" spans="1:7" ht="6" customHeight="1">
      <c r="A91" s="117"/>
      <c r="B91" s="50"/>
      <c r="C91" s="118"/>
      <c r="D91" s="50"/>
      <c r="E91" s="50"/>
      <c r="F91" s="118"/>
      <c r="G91" s="50"/>
    </row>
    <row r="93" spans="5:7" ht="12.75" customHeight="1">
      <c r="E93" s="42"/>
      <c r="F93" s="42"/>
      <c r="G93" s="42"/>
    </row>
  </sheetData>
  <sheetProtection/>
  <mergeCells count="16">
    <mergeCell ref="A1:G4"/>
    <mergeCell ref="C7:C8"/>
    <mergeCell ref="G7:G8"/>
    <mergeCell ref="C18:D18"/>
    <mergeCell ref="C32:C33"/>
    <mergeCell ref="G32:G33"/>
    <mergeCell ref="C75:C76"/>
    <mergeCell ref="G75:G76"/>
    <mergeCell ref="E85:E86"/>
    <mergeCell ref="G85:G86"/>
    <mergeCell ref="C42:C43"/>
    <mergeCell ref="G42:G43"/>
    <mergeCell ref="C56:C57"/>
    <mergeCell ref="G56:G57"/>
    <mergeCell ref="E66:E67"/>
    <mergeCell ref="G66:G67"/>
  </mergeCells>
  <printOptions horizontalCentered="1"/>
  <pageMargins left="0.15748031496062992" right="0.11811023622047245" top="0.5118110236220472" bottom="0.4330708661417323" header="0" footer="0"/>
  <pageSetup fitToHeight="0" fitToWidth="0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5"/>
  <sheetViews>
    <sheetView showGridLines="0" view="pageBreakPreview" zoomScaleNormal="130" zoomScaleSheetLayoutView="100" zoomScalePageLayoutView="0" workbookViewId="0" topLeftCell="A1">
      <selection activeCell="A1" sqref="A1:H4"/>
    </sheetView>
  </sheetViews>
  <sheetFormatPr defaultColWidth="6.8515625" defaultRowHeight="12.75" customHeight="1"/>
  <cols>
    <col min="1" max="1" width="39.57421875" style="26" customWidth="1"/>
    <col min="2" max="2" width="1.28515625" style="26" customWidth="1"/>
    <col min="3" max="3" width="14.140625" style="26" customWidth="1"/>
    <col min="4" max="4" width="11.28125" style="26" customWidth="1"/>
    <col min="5" max="5" width="14.00390625" style="26" customWidth="1"/>
    <col min="6" max="6" width="12.7109375" style="26" customWidth="1"/>
    <col min="7" max="7" width="12.8515625" style="26" customWidth="1"/>
    <col min="8" max="8" width="14.140625" style="26" customWidth="1"/>
    <col min="9" max="9" width="14.8515625" style="26" bestFit="1" customWidth="1"/>
    <col min="10" max="10" width="15.8515625" style="26" bestFit="1" customWidth="1"/>
    <col min="11" max="16384" width="6.8515625" style="26" customWidth="1"/>
  </cols>
  <sheetData>
    <row r="1" spans="1:8" ht="12" customHeight="1">
      <c r="A1" s="248" t="s">
        <v>252</v>
      </c>
      <c r="B1" s="249"/>
      <c r="C1" s="249"/>
      <c r="D1" s="249"/>
      <c r="E1" s="249"/>
      <c r="F1" s="249"/>
      <c r="G1" s="249"/>
      <c r="H1" s="250"/>
    </row>
    <row r="2" spans="1:8" ht="12" customHeight="1">
      <c r="A2" s="251"/>
      <c r="B2" s="252"/>
      <c r="C2" s="252"/>
      <c r="D2" s="252"/>
      <c r="E2" s="252"/>
      <c r="F2" s="252"/>
      <c r="G2" s="252"/>
      <c r="H2" s="253"/>
    </row>
    <row r="3" spans="1:8" ht="10.5" customHeight="1">
      <c r="A3" s="251"/>
      <c r="B3" s="252"/>
      <c r="C3" s="252"/>
      <c r="D3" s="252"/>
      <c r="E3" s="252"/>
      <c r="F3" s="252"/>
      <c r="G3" s="252"/>
      <c r="H3" s="253"/>
    </row>
    <row r="4" spans="1:8" ht="14.25" customHeight="1">
      <c r="A4" s="254"/>
      <c r="B4" s="255"/>
      <c r="C4" s="255"/>
      <c r="D4" s="255"/>
      <c r="E4" s="255"/>
      <c r="F4" s="255"/>
      <c r="G4" s="255"/>
      <c r="H4" s="256"/>
    </row>
    <row r="5" spans="1:8" ht="6.75" customHeight="1">
      <c r="A5" s="257" t="s">
        <v>253</v>
      </c>
      <c r="B5" s="98"/>
      <c r="C5" s="242" t="s">
        <v>254</v>
      </c>
      <c r="D5" s="234"/>
      <c r="E5" s="234"/>
      <c r="F5" s="234"/>
      <c r="G5" s="234"/>
      <c r="H5" s="260" t="s">
        <v>255</v>
      </c>
    </row>
    <row r="6" spans="1:8" ht="4.5" customHeight="1">
      <c r="A6" s="258"/>
      <c r="B6" s="130"/>
      <c r="C6" s="243"/>
      <c r="D6" s="235"/>
      <c r="E6" s="235"/>
      <c r="F6" s="235"/>
      <c r="G6" s="235"/>
      <c r="H6" s="261"/>
    </row>
    <row r="7" spans="1:8" ht="5.25" customHeight="1">
      <c r="A7" s="258"/>
      <c r="B7" s="130"/>
      <c r="C7" s="260" t="s">
        <v>256</v>
      </c>
      <c r="D7" s="260" t="s">
        <v>257</v>
      </c>
      <c r="E7" s="260" t="s">
        <v>258</v>
      </c>
      <c r="F7" s="260" t="s">
        <v>216</v>
      </c>
      <c r="G7" s="257" t="s">
        <v>259</v>
      </c>
      <c r="H7" s="261"/>
    </row>
    <row r="8" spans="1:8" ht="4.5" customHeight="1">
      <c r="A8" s="258"/>
      <c r="B8" s="130"/>
      <c r="C8" s="261"/>
      <c r="D8" s="261"/>
      <c r="E8" s="261"/>
      <c r="F8" s="261"/>
      <c r="G8" s="258"/>
      <c r="H8" s="261"/>
    </row>
    <row r="9" spans="1:8" ht="7.5" customHeight="1">
      <c r="A9" s="258"/>
      <c r="B9" s="130"/>
      <c r="C9" s="261"/>
      <c r="D9" s="261"/>
      <c r="E9" s="261"/>
      <c r="F9" s="261"/>
      <c r="G9" s="258"/>
      <c r="H9" s="261"/>
    </row>
    <row r="10" spans="1:8" ht="2.25" customHeight="1">
      <c r="A10" s="259"/>
      <c r="B10" s="101"/>
      <c r="C10" s="262"/>
      <c r="D10" s="262"/>
      <c r="E10" s="30"/>
      <c r="F10" s="262"/>
      <c r="G10" s="259"/>
      <c r="H10" s="262"/>
    </row>
    <row r="11" spans="1:8" ht="11.25" customHeight="1">
      <c r="A11" s="131" t="s">
        <v>260</v>
      </c>
      <c r="B11" s="56"/>
      <c r="C11" s="56"/>
      <c r="D11" s="56"/>
      <c r="E11" s="56"/>
      <c r="F11" s="56"/>
      <c r="G11" s="56"/>
      <c r="H11" s="56"/>
    </row>
    <row r="12" spans="1:8" ht="0.75" customHeight="1">
      <c r="A12" s="36"/>
      <c r="B12" s="32"/>
      <c r="C12" s="32"/>
      <c r="D12" s="32"/>
      <c r="E12" s="32"/>
      <c r="F12" s="32"/>
      <c r="G12" s="32"/>
      <c r="H12" s="32"/>
    </row>
    <row r="13" spans="1:8" ht="9.75" customHeight="1">
      <c r="A13" s="105" t="s">
        <v>261</v>
      </c>
      <c r="B13" s="32"/>
      <c r="C13" s="125">
        <v>1214228567</v>
      </c>
      <c r="D13" s="125">
        <v>382672924.32</v>
      </c>
      <c r="E13" s="125">
        <f>+C13+D13</f>
        <v>1596901491.32</v>
      </c>
      <c r="F13" s="125">
        <v>1596901491.32</v>
      </c>
      <c r="G13" s="125">
        <v>1596901491.32</v>
      </c>
      <c r="H13" s="132">
        <f>+G13-C13</f>
        <v>382672924.31999993</v>
      </c>
    </row>
    <row r="14" spans="1:8" ht="9.75" customHeight="1">
      <c r="A14" s="105" t="s">
        <v>262</v>
      </c>
      <c r="B14" s="32"/>
      <c r="C14" s="125">
        <v>0</v>
      </c>
      <c r="D14" s="125">
        <v>0</v>
      </c>
      <c r="E14" s="125">
        <f aca="true" t="shared" si="0" ref="E14:E20">+C14+D14</f>
        <v>0</v>
      </c>
      <c r="F14" s="125">
        <v>0</v>
      </c>
      <c r="G14" s="125">
        <v>0</v>
      </c>
      <c r="H14" s="132">
        <f aca="true" t="shared" si="1" ref="H14:H44">+G14-C14</f>
        <v>0</v>
      </c>
    </row>
    <row r="15" spans="1:8" ht="9.75" customHeight="1">
      <c r="A15" s="105" t="s">
        <v>263</v>
      </c>
      <c r="B15" s="32"/>
      <c r="C15" s="125">
        <v>0</v>
      </c>
      <c r="D15" s="125">
        <v>0</v>
      </c>
      <c r="E15" s="125">
        <f t="shared" si="0"/>
        <v>0</v>
      </c>
      <c r="F15" s="125">
        <v>0</v>
      </c>
      <c r="G15" s="125">
        <v>0</v>
      </c>
      <c r="H15" s="132">
        <f t="shared" si="1"/>
        <v>0</v>
      </c>
    </row>
    <row r="16" spans="1:8" ht="9.75" customHeight="1">
      <c r="A16" s="105" t="s">
        <v>264</v>
      </c>
      <c r="B16" s="32"/>
      <c r="C16" s="125">
        <v>484627949</v>
      </c>
      <c r="D16" s="125">
        <v>76610284.68</v>
      </c>
      <c r="E16" s="125">
        <f t="shared" si="0"/>
        <v>561238233.6800001</v>
      </c>
      <c r="F16" s="125">
        <v>561238233.68</v>
      </c>
      <c r="G16" s="125">
        <v>561238233.68</v>
      </c>
      <c r="H16" s="132">
        <f t="shared" si="1"/>
        <v>76610284.67999995</v>
      </c>
    </row>
    <row r="17" spans="1:8" ht="9.75" customHeight="1">
      <c r="A17" s="105" t="s">
        <v>265</v>
      </c>
      <c r="B17" s="32"/>
      <c r="C17" s="125">
        <v>21093204</v>
      </c>
      <c r="D17" s="125">
        <v>5950365.2</v>
      </c>
      <c r="E17" s="125">
        <f t="shared" si="0"/>
        <v>27043569.2</v>
      </c>
      <c r="F17" s="107">
        <v>27043569.2</v>
      </c>
      <c r="G17" s="107">
        <v>27043569.2</v>
      </c>
      <c r="H17" s="132">
        <f t="shared" si="1"/>
        <v>5950365.199999999</v>
      </c>
    </row>
    <row r="18" spans="1:8" ht="9.75" customHeight="1">
      <c r="A18" s="105" t="s">
        <v>266</v>
      </c>
      <c r="B18" s="32"/>
      <c r="C18" s="125">
        <v>260079521</v>
      </c>
      <c r="D18" s="125">
        <v>1421961.87</v>
      </c>
      <c r="E18" s="125">
        <f t="shared" si="0"/>
        <v>261501482.87</v>
      </c>
      <c r="F18" s="125">
        <v>261501482.87</v>
      </c>
      <c r="G18" s="125">
        <v>261501482.87</v>
      </c>
      <c r="H18" s="132">
        <f t="shared" si="1"/>
        <v>1421961.8700000048</v>
      </c>
    </row>
    <row r="19" spans="1:8" ht="9.75" customHeight="1">
      <c r="A19" s="105" t="s">
        <v>267</v>
      </c>
      <c r="B19" s="32"/>
      <c r="C19" s="125">
        <v>217417574</v>
      </c>
      <c r="D19" s="125">
        <v>-74607093.79</v>
      </c>
      <c r="E19" s="125">
        <f t="shared" si="0"/>
        <v>142810480.20999998</v>
      </c>
      <c r="F19" s="125">
        <v>142810480.21</v>
      </c>
      <c r="G19" s="125">
        <v>142810480.21</v>
      </c>
      <c r="H19" s="132">
        <f t="shared" si="1"/>
        <v>-74607093.78999999</v>
      </c>
    </row>
    <row r="20" spans="1:8" s="133" customFormat="1" ht="9.75" customHeight="1">
      <c r="A20" s="105" t="s">
        <v>268</v>
      </c>
      <c r="B20" s="127"/>
      <c r="C20" s="125">
        <f>SUM(C21:C31)</f>
        <v>8903088575</v>
      </c>
      <c r="D20" s="125">
        <f>SUM(D21:D32)</f>
        <v>642923157.38</v>
      </c>
      <c r="E20" s="125">
        <f t="shared" si="0"/>
        <v>9546011732.38</v>
      </c>
      <c r="F20" s="125">
        <f>SUM(F21:F31)</f>
        <v>9546011732.380001</v>
      </c>
      <c r="G20" s="125">
        <f>SUM(G21:G31)</f>
        <v>9546011732.380001</v>
      </c>
      <c r="H20" s="132">
        <f t="shared" si="1"/>
        <v>642923157.3800011</v>
      </c>
    </row>
    <row r="21" spans="1:8" ht="9.75" customHeight="1">
      <c r="A21" s="134" t="s">
        <v>269</v>
      </c>
      <c r="B21" s="32"/>
      <c r="C21" s="125">
        <v>6885140618</v>
      </c>
      <c r="D21" s="125">
        <v>152469435.38</v>
      </c>
      <c r="E21" s="125">
        <f>+C21+D21</f>
        <v>7037610053.38</v>
      </c>
      <c r="F21" s="125">
        <v>7037610053.38</v>
      </c>
      <c r="G21" s="125">
        <v>7037610053.38</v>
      </c>
      <c r="H21" s="132">
        <f t="shared" si="1"/>
        <v>152469435.3800001</v>
      </c>
    </row>
    <row r="22" spans="1:8" ht="9.75" customHeight="1">
      <c r="A22" s="134" t="s">
        <v>270</v>
      </c>
      <c r="B22" s="32"/>
      <c r="C22" s="125">
        <v>531980703</v>
      </c>
      <c r="D22" s="125">
        <v>24369859</v>
      </c>
      <c r="E22" s="125">
        <f aca="true" t="shared" si="2" ref="E22:E30">+C22+D22</f>
        <v>556350562</v>
      </c>
      <c r="F22" s="125">
        <v>556350562</v>
      </c>
      <c r="G22" s="125">
        <v>556350562</v>
      </c>
      <c r="H22" s="132">
        <f t="shared" si="1"/>
        <v>24369859</v>
      </c>
    </row>
    <row r="23" spans="1:8" ht="9.75" customHeight="1">
      <c r="A23" s="134" t="s">
        <v>271</v>
      </c>
      <c r="B23" s="32"/>
      <c r="C23" s="125">
        <v>300995587</v>
      </c>
      <c r="D23" s="125">
        <v>41611193</v>
      </c>
      <c r="E23" s="125">
        <f t="shared" si="2"/>
        <v>342606780</v>
      </c>
      <c r="F23" s="125">
        <v>342606780</v>
      </c>
      <c r="G23" s="125">
        <v>342606780</v>
      </c>
      <c r="H23" s="132">
        <f t="shared" si="1"/>
        <v>41611193</v>
      </c>
    </row>
    <row r="24" spans="1:8" ht="9.75" customHeight="1">
      <c r="A24" s="134" t="s">
        <v>272</v>
      </c>
      <c r="B24" s="32"/>
      <c r="C24" s="125">
        <v>0</v>
      </c>
      <c r="D24" s="125">
        <v>315039892</v>
      </c>
      <c r="E24" s="125">
        <f t="shared" si="2"/>
        <v>315039892</v>
      </c>
      <c r="F24" s="125">
        <v>315039892</v>
      </c>
      <c r="G24" s="125">
        <v>315039892</v>
      </c>
      <c r="H24" s="132">
        <f t="shared" si="1"/>
        <v>315039892</v>
      </c>
    </row>
    <row r="25" spans="1:8" ht="9.75" customHeight="1">
      <c r="A25" s="134" t="s">
        <v>273</v>
      </c>
      <c r="B25" s="32"/>
      <c r="C25" s="125">
        <v>0</v>
      </c>
      <c r="D25" s="125">
        <v>0</v>
      </c>
      <c r="E25" s="125">
        <f t="shared" si="2"/>
        <v>0</v>
      </c>
      <c r="F25" s="125">
        <v>0</v>
      </c>
      <c r="G25" s="125">
        <v>0</v>
      </c>
      <c r="H25" s="132">
        <f t="shared" si="1"/>
        <v>0</v>
      </c>
    </row>
    <row r="26" spans="1:8" ht="9.75" customHeight="1">
      <c r="A26" s="134" t="s">
        <v>274</v>
      </c>
      <c r="B26" s="32"/>
      <c r="C26" s="125">
        <v>129645846</v>
      </c>
      <c r="D26" s="125">
        <v>16788295</v>
      </c>
      <c r="E26" s="125">
        <f t="shared" si="2"/>
        <v>146434141</v>
      </c>
      <c r="F26" s="125">
        <v>146434141</v>
      </c>
      <c r="G26" s="125">
        <v>146434141</v>
      </c>
      <c r="H26" s="132">
        <f t="shared" si="1"/>
        <v>16788295</v>
      </c>
    </row>
    <row r="27" spans="1:8" ht="9.75" customHeight="1">
      <c r="A27" s="134" t="s">
        <v>275</v>
      </c>
      <c r="B27" s="32"/>
      <c r="C27" s="125">
        <v>0</v>
      </c>
      <c r="D27" s="125">
        <v>0</v>
      </c>
      <c r="E27" s="125">
        <f t="shared" si="2"/>
        <v>0</v>
      </c>
      <c r="F27" s="125">
        <v>0</v>
      </c>
      <c r="G27" s="125">
        <v>0</v>
      </c>
      <c r="H27" s="132">
        <f t="shared" si="1"/>
        <v>0</v>
      </c>
    </row>
    <row r="28" spans="1:8" ht="9.75" customHeight="1">
      <c r="A28" s="134" t="s">
        <v>276</v>
      </c>
      <c r="B28" s="32"/>
      <c r="C28" s="125">
        <v>0</v>
      </c>
      <c r="D28" s="125">
        <v>0</v>
      </c>
      <c r="E28" s="125">
        <f t="shared" si="2"/>
        <v>0</v>
      </c>
      <c r="F28" s="125">
        <v>0</v>
      </c>
      <c r="G28" s="125">
        <v>0</v>
      </c>
      <c r="H28" s="132">
        <f t="shared" si="1"/>
        <v>0</v>
      </c>
    </row>
    <row r="29" spans="1:8" ht="9.75" customHeight="1">
      <c r="A29" s="134" t="s">
        <v>277</v>
      </c>
      <c r="B29" s="32"/>
      <c r="C29" s="125">
        <v>252972040</v>
      </c>
      <c r="D29" s="125">
        <v>-63566435</v>
      </c>
      <c r="E29" s="125">
        <f t="shared" si="2"/>
        <v>189405605</v>
      </c>
      <c r="F29" s="125">
        <v>189405605</v>
      </c>
      <c r="G29" s="125">
        <v>189405605</v>
      </c>
      <c r="H29" s="132">
        <f t="shared" si="1"/>
        <v>-63566435</v>
      </c>
    </row>
    <row r="30" spans="1:8" ht="9.75" customHeight="1">
      <c r="A30" s="134" t="s">
        <v>278</v>
      </c>
      <c r="B30" s="32"/>
      <c r="C30" s="125">
        <v>802353781</v>
      </c>
      <c r="D30" s="125">
        <v>141676127</v>
      </c>
      <c r="E30" s="125">
        <f t="shared" si="2"/>
        <v>944029908</v>
      </c>
      <c r="F30" s="125">
        <v>944029908</v>
      </c>
      <c r="G30" s="125">
        <v>944029908</v>
      </c>
      <c r="H30" s="132">
        <f t="shared" si="1"/>
        <v>141676127</v>
      </c>
    </row>
    <row r="31" spans="1:8" ht="9.75" customHeight="1">
      <c r="A31" s="246" t="s">
        <v>279</v>
      </c>
      <c r="B31" s="32"/>
      <c r="C31" s="247">
        <v>0</v>
      </c>
      <c r="D31" s="125">
        <v>14534791</v>
      </c>
      <c r="E31" s="247">
        <f>+C31+D31</f>
        <v>14534791</v>
      </c>
      <c r="F31" s="247">
        <v>14534791</v>
      </c>
      <c r="G31" s="247">
        <v>14534791</v>
      </c>
      <c r="H31" s="247">
        <f t="shared" si="1"/>
        <v>14534791</v>
      </c>
    </row>
    <row r="32" spans="1:8" ht="9.75" customHeight="1">
      <c r="A32" s="246"/>
      <c r="B32" s="32"/>
      <c r="C32" s="247"/>
      <c r="D32" s="125">
        <v>0</v>
      </c>
      <c r="E32" s="247"/>
      <c r="F32" s="247"/>
      <c r="G32" s="247"/>
      <c r="H32" s="247">
        <f t="shared" si="1"/>
        <v>0</v>
      </c>
    </row>
    <row r="33" spans="1:10" ht="9.75" customHeight="1">
      <c r="A33" s="105" t="s">
        <v>280</v>
      </c>
      <c r="B33" s="32"/>
      <c r="C33" s="125">
        <f>SUM(C34:C38)</f>
        <v>374656482</v>
      </c>
      <c r="D33" s="125">
        <f>SUM(D34:D38)</f>
        <v>478828530.5</v>
      </c>
      <c r="E33" s="125">
        <f>SUM(E34:E38)</f>
        <v>853485012.5</v>
      </c>
      <c r="F33" s="125">
        <f>SUM(F34:F38)</f>
        <v>853485012.5</v>
      </c>
      <c r="G33" s="125">
        <f>SUM(G34:G38)</f>
        <v>853485012.5</v>
      </c>
      <c r="H33" s="125">
        <f t="shared" si="1"/>
        <v>478828530.5</v>
      </c>
      <c r="I33" s="42"/>
      <c r="J33" s="42"/>
    </row>
    <row r="34" spans="1:8" ht="9.75" customHeight="1">
      <c r="A34" s="134" t="s">
        <v>281</v>
      </c>
      <c r="B34" s="32"/>
      <c r="C34" s="125">
        <v>0</v>
      </c>
      <c r="D34" s="125">
        <v>0</v>
      </c>
      <c r="E34" s="125">
        <f aca="true" t="shared" si="3" ref="E34:E41">+C34+D34</f>
        <v>0</v>
      </c>
      <c r="F34" s="125">
        <v>0</v>
      </c>
      <c r="G34" s="125">
        <v>0</v>
      </c>
      <c r="H34" s="132">
        <f t="shared" si="1"/>
        <v>0</v>
      </c>
    </row>
    <row r="35" spans="1:8" ht="9.75" customHeight="1">
      <c r="A35" s="134" t="s">
        <v>282</v>
      </c>
      <c r="B35" s="32"/>
      <c r="C35" s="125">
        <v>11660569</v>
      </c>
      <c r="D35" s="125">
        <v>-1</v>
      </c>
      <c r="E35" s="125">
        <f t="shared" si="3"/>
        <v>11660568</v>
      </c>
      <c r="F35" s="125">
        <v>11660568</v>
      </c>
      <c r="G35" s="125">
        <v>11660568</v>
      </c>
      <c r="H35" s="132">
        <f t="shared" si="1"/>
        <v>-1</v>
      </c>
    </row>
    <row r="36" spans="1:8" ht="9.75" customHeight="1">
      <c r="A36" s="134" t="s">
        <v>283</v>
      </c>
      <c r="B36" s="32"/>
      <c r="C36" s="125">
        <v>41615671</v>
      </c>
      <c r="D36" s="125">
        <v>23516295.69</v>
      </c>
      <c r="E36" s="125">
        <f t="shared" si="3"/>
        <v>65131966.69</v>
      </c>
      <c r="F36" s="125">
        <v>65131966.69</v>
      </c>
      <c r="G36" s="125">
        <v>65131966.69</v>
      </c>
      <c r="H36" s="132">
        <f t="shared" si="1"/>
        <v>23516295.689999998</v>
      </c>
    </row>
    <row r="37" spans="1:8" ht="9.75" customHeight="1">
      <c r="A37" s="134" t="s">
        <v>284</v>
      </c>
      <c r="B37" s="32"/>
      <c r="C37" s="125">
        <v>9938079</v>
      </c>
      <c r="D37" s="125">
        <v>1024277</v>
      </c>
      <c r="E37" s="125">
        <f t="shared" si="3"/>
        <v>10962356</v>
      </c>
      <c r="F37" s="125">
        <v>10962356</v>
      </c>
      <c r="G37" s="125">
        <v>10962356</v>
      </c>
      <c r="H37" s="132">
        <f t="shared" si="1"/>
        <v>1024277</v>
      </c>
    </row>
    <row r="38" spans="1:8" ht="9.75" customHeight="1">
      <c r="A38" s="134" t="s">
        <v>285</v>
      </c>
      <c r="B38" s="32"/>
      <c r="C38" s="125">
        <v>311442163</v>
      </c>
      <c r="D38" s="125">
        <v>454287958.81</v>
      </c>
      <c r="E38" s="125">
        <f t="shared" si="3"/>
        <v>765730121.81</v>
      </c>
      <c r="F38" s="125">
        <v>765730121.81</v>
      </c>
      <c r="G38" s="125">
        <v>765730121.81</v>
      </c>
      <c r="H38" s="125">
        <f t="shared" si="1"/>
        <v>454287958.80999994</v>
      </c>
    </row>
    <row r="39" spans="1:8" ht="9.75" customHeight="1">
      <c r="A39" s="105" t="s">
        <v>286</v>
      </c>
      <c r="B39" s="32"/>
      <c r="C39" s="125">
        <v>0</v>
      </c>
      <c r="D39" s="125">
        <v>0</v>
      </c>
      <c r="E39" s="125">
        <f t="shared" si="3"/>
        <v>0</v>
      </c>
      <c r="F39" s="125">
        <v>0</v>
      </c>
      <c r="G39" s="125">
        <v>0</v>
      </c>
      <c r="H39" s="132">
        <f t="shared" si="1"/>
        <v>0</v>
      </c>
    </row>
    <row r="40" spans="1:8" ht="9.75" customHeight="1">
      <c r="A40" s="105" t="s">
        <v>287</v>
      </c>
      <c r="B40" s="32"/>
      <c r="C40" s="125">
        <v>0</v>
      </c>
      <c r="D40" s="125">
        <f>+D41</f>
        <v>0</v>
      </c>
      <c r="E40" s="125">
        <f>+E41</f>
        <v>0</v>
      </c>
      <c r="F40" s="125">
        <f>+F41</f>
        <v>0</v>
      </c>
      <c r="G40" s="125">
        <f>+G41</f>
        <v>0</v>
      </c>
      <c r="H40" s="132">
        <f t="shared" si="1"/>
        <v>0</v>
      </c>
    </row>
    <row r="41" spans="1:8" ht="9.75" customHeight="1">
      <c r="A41" s="134" t="s">
        <v>288</v>
      </c>
      <c r="B41" s="32"/>
      <c r="C41" s="125">
        <v>0</v>
      </c>
      <c r="D41" s="125">
        <v>0</v>
      </c>
      <c r="E41" s="125">
        <f t="shared" si="3"/>
        <v>0</v>
      </c>
      <c r="F41" s="107">
        <v>0</v>
      </c>
      <c r="G41" s="107">
        <v>0</v>
      </c>
      <c r="H41" s="136">
        <f>+G41-C41</f>
        <v>0</v>
      </c>
    </row>
    <row r="42" spans="1:8" ht="9.75" customHeight="1">
      <c r="A42" s="105" t="s">
        <v>289</v>
      </c>
      <c r="B42" s="32"/>
      <c r="C42" s="125">
        <f>SUM(C43:C44)</f>
        <v>0</v>
      </c>
      <c r="D42" s="125">
        <f>SUM(D43:D44)</f>
        <v>0</v>
      </c>
      <c r="E42" s="125">
        <f>SUM(E43:E44)</f>
        <v>0</v>
      </c>
      <c r="F42" s="125">
        <f>SUM(F43:F44)</f>
        <v>0</v>
      </c>
      <c r="G42" s="125">
        <f>SUM(G43:G44)</f>
        <v>0</v>
      </c>
      <c r="H42" s="132">
        <f t="shared" si="1"/>
        <v>0</v>
      </c>
    </row>
    <row r="43" spans="1:8" ht="9.75" customHeight="1">
      <c r="A43" s="134" t="s">
        <v>290</v>
      </c>
      <c r="B43" s="32"/>
      <c r="C43" s="125">
        <v>0</v>
      </c>
      <c r="D43" s="125">
        <v>0</v>
      </c>
      <c r="E43" s="125">
        <v>0</v>
      </c>
      <c r="F43" s="125">
        <v>0</v>
      </c>
      <c r="G43" s="125">
        <v>0</v>
      </c>
      <c r="H43" s="132">
        <f t="shared" si="1"/>
        <v>0</v>
      </c>
    </row>
    <row r="44" spans="1:8" ht="9.75" customHeight="1">
      <c r="A44" s="134" t="s">
        <v>291</v>
      </c>
      <c r="B44" s="32"/>
      <c r="C44" s="125">
        <v>0</v>
      </c>
      <c r="D44" s="125">
        <v>0</v>
      </c>
      <c r="E44" s="125">
        <v>0</v>
      </c>
      <c r="F44" s="125">
        <v>0</v>
      </c>
      <c r="G44" s="125">
        <v>0</v>
      </c>
      <c r="H44" s="132">
        <f t="shared" si="1"/>
        <v>0</v>
      </c>
    </row>
    <row r="45" spans="1:10" ht="9.75" customHeight="1">
      <c r="A45" s="244" t="s">
        <v>292</v>
      </c>
      <c r="B45" s="32"/>
      <c r="C45" s="104">
        <f>+C13+C14+C15+C16+C17+C18+C19+C20+C33+C39+C40+C42</f>
        <v>11475191872</v>
      </c>
      <c r="D45" s="104">
        <f>+D13+D14+D15+D16+D17+D18+D19+D20+D33+D39+D40+D42</f>
        <v>1513800130.1599998</v>
      </c>
      <c r="E45" s="104">
        <f>+E13+E14+E15+E16+E17+E18+E19+E20+E33+E39+E40+E42</f>
        <v>12988992002.16</v>
      </c>
      <c r="F45" s="104">
        <f>+F13+F14+F15+F16+F17+F18+F19+F20+F33+F39+F40+F42</f>
        <v>12988992002.16</v>
      </c>
      <c r="G45" s="104">
        <f>+G13+G14+G15+G16+G17+G18+G19+G20+G33+G39+G40+G42</f>
        <v>12988992002.16</v>
      </c>
      <c r="H45" s="137">
        <f>+G45-C45</f>
        <v>1513800130.1599998</v>
      </c>
      <c r="J45" s="42"/>
    </row>
    <row r="46" spans="1:8" ht="12.75">
      <c r="A46" s="244"/>
      <c r="B46" s="32"/>
      <c r="C46" s="32"/>
      <c r="D46" s="32"/>
      <c r="E46" s="125"/>
      <c r="F46" s="32"/>
      <c r="G46" s="32"/>
      <c r="H46" s="138"/>
    </row>
    <row r="47" spans="1:10" ht="3.75" customHeight="1">
      <c r="A47" s="36"/>
      <c r="B47" s="32"/>
      <c r="C47" s="32"/>
      <c r="D47" s="32"/>
      <c r="E47" s="32"/>
      <c r="F47" s="32"/>
      <c r="G47" s="32"/>
      <c r="H47" s="32"/>
      <c r="J47" s="42"/>
    </row>
    <row r="48" spans="1:8" ht="12.75">
      <c r="A48" s="102" t="s">
        <v>293</v>
      </c>
      <c r="B48" s="32"/>
      <c r="C48" s="139"/>
      <c r="D48" s="139"/>
      <c r="E48" s="139"/>
      <c r="F48" s="139"/>
      <c r="G48" s="139"/>
      <c r="H48" s="137">
        <f>+H45</f>
        <v>1513800130.1599998</v>
      </c>
    </row>
    <row r="49" spans="1:8" ht="3.75" customHeight="1">
      <c r="A49" s="36"/>
      <c r="B49" s="32"/>
      <c r="C49" s="32"/>
      <c r="D49" s="32"/>
      <c r="E49" s="32"/>
      <c r="F49" s="32"/>
      <c r="G49" s="32"/>
      <c r="H49" s="32"/>
    </row>
    <row r="50" spans="1:8" ht="9.75" customHeight="1">
      <c r="A50" s="102" t="s">
        <v>294</v>
      </c>
      <c r="B50" s="32"/>
      <c r="C50" s="32"/>
      <c r="D50" s="32"/>
      <c r="E50" s="32"/>
      <c r="F50" s="32"/>
      <c r="G50" s="32"/>
      <c r="H50" s="32"/>
    </row>
    <row r="51" spans="1:8" ht="3.75" customHeight="1">
      <c r="A51" s="36"/>
      <c r="B51" s="32"/>
      <c r="C51" s="32"/>
      <c r="D51" s="32"/>
      <c r="E51" s="32"/>
      <c r="F51" s="32"/>
      <c r="G51" s="32"/>
      <c r="H51" s="32"/>
    </row>
    <row r="52" spans="1:8" ht="9.75" customHeight="1">
      <c r="A52" s="105" t="s">
        <v>295</v>
      </c>
      <c r="B52" s="32"/>
      <c r="C52" s="125">
        <f aca="true" t="shared" si="4" ref="C52:H52">SUM(C53:C60)</f>
        <v>11207938668</v>
      </c>
      <c r="D52" s="125">
        <f t="shared" si="4"/>
        <v>292017896.92999995</v>
      </c>
      <c r="E52" s="125">
        <f t="shared" si="4"/>
        <v>11499956564.93</v>
      </c>
      <c r="F52" s="125">
        <f t="shared" si="4"/>
        <v>11499956564.93</v>
      </c>
      <c r="G52" s="125">
        <f t="shared" si="4"/>
        <v>11499956564.93</v>
      </c>
      <c r="H52" s="132">
        <f t="shared" si="4"/>
        <v>292017896.9299996</v>
      </c>
    </row>
    <row r="53" spans="1:8" ht="9.75" customHeight="1">
      <c r="A53" s="134" t="s">
        <v>296</v>
      </c>
      <c r="B53" s="32"/>
      <c r="C53" s="140">
        <v>5787733506</v>
      </c>
      <c r="D53" s="125">
        <v>194580249.07</v>
      </c>
      <c r="E53" s="140">
        <f>+C53+D53</f>
        <v>5982313755.07</v>
      </c>
      <c r="F53" s="140">
        <v>5982313755.07</v>
      </c>
      <c r="G53" s="140">
        <v>5982313755.07</v>
      </c>
      <c r="H53" s="135">
        <f>+G53-C53</f>
        <v>194580249.0699997</v>
      </c>
    </row>
    <row r="54" spans="1:8" ht="9.75" customHeight="1">
      <c r="A54" s="134" t="s">
        <v>297</v>
      </c>
      <c r="B54" s="32"/>
      <c r="C54" s="125">
        <v>2053164201</v>
      </c>
      <c r="D54" s="125">
        <v>27316547.35</v>
      </c>
      <c r="E54" s="140">
        <f aca="true" t="shared" si="5" ref="E54:E60">+C54+D54</f>
        <v>2080480748.35</v>
      </c>
      <c r="F54" s="125">
        <v>2080480748.35</v>
      </c>
      <c r="G54" s="125">
        <v>2080480748.35</v>
      </c>
      <c r="H54" s="132">
        <f>+G54-C54</f>
        <v>27316547.349999905</v>
      </c>
    </row>
    <row r="55" spans="1:8" ht="9.75" customHeight="1">
      <c r="A55" s="134" t="s">
        <v>298</v>
      </c>
      <c r="B55" s="32"/>
      <c r="C55" s="125">
        <v>1060075483</v>
      </c>
      <c r="D55" s="125">
        <v>57724600</v>
      </c>
      <c r="E55" s="140">
        <f t="shared" si="5"/>
        <v>1117800083</v>
      </c>
      <c r="F55" s="125">
        <v>1117800083</v>
      </c>
      <c r="G55" s="125">
        <v>1117800083</v>
      </c>
      <c r="H55" s="132">
        <f aca="true" t="shared" si="6" ref="H55:H60">+G55-C55</f>
        <v>57724600</v>
      </c>
    </row>
    <row r="56" spans="1:8" ht="20.25" customHeight="1">
      <c r="A56" s="134" t="s">
        <v>299</v>
      </c>
      <c r="B56" s="32"/>
      <c r="C56" s="140">
        <v>923551414</v>
      </c>
      <c r="D56" s="125">
        <v>92507</v>
      </c>
      <c r="E56" s="140">
        <f t="shared" si="5"/>
        <v>923643921</v>
      </c>
      <c r="F56" s="140">
        <v>923643921</v>
      </c>
      <c r="G56" s="140">
        <v>923643921</v>
      </c>
      <c r="H56" s="135">
        <f t="shared" si="6"/>
        <v>92507</v>
      </c>
    </row>
    <row r="57" spans="1:8" ht="9.75" customHeight="1">
      <c r="A57" s="134" t="s">
        <v>300</v>
      </c>
      <c r="B57" s="32"/>
      <c r="C57" s="125">
        <v>480183539</v>
      </c>
      <c r="D57" s="125">
        <v>-26372505.36</v>
      </c>
      <c r="E57" s="140">
        <f t="shared" si="5"/>
        <v>453811033.64</v>
      </c>
      <c r="F57" s="125">
        <v>453811033.64</v>
      </c>
      <c r="G57" s="125">
        <v>453811033.64</v>
      </c>
      <c r="H57" s="132">
        <f t="shared" si="6"/>
        <v>-26372505.360000014</v>
      </c>
    </row>
    <row r="58" spans="1:8" ht="9.75" customHeight="1">
      <c r="A58" s="134" t="s">
        <v>301</v>
      </c>
      <c r="B58" s="32"/>
      <c r="C58" s="140">
        <v>123862007</v>
      </c>
      <c r="D58" s="125">
        <v>4409337.87</v>
      </c>
      <c r="E58" s="140">
        <f t="shared" si="5"/>
        <v>128271344.87</v>
      </c>
      <c r="F58" s="140">
        <v>128271344.87</v>
      </c>
      <c r="G58" s="140">
        <v>128271344.87</v>
      </c>
      <c r="H58" s="135">
        <f t="shared" si="6"/>
        <v>4409337.870000005</v>
      </c>
    </row>
    <row r="59" spans="1:8" ht="22.5" customHeight="1">
      <c r="A59" s="134" t="s">
        <v>302</v>
      </c>
      <c r="B59" s="32"/>
      <c r="C59" s="140">
        <v>187185292</v>
      </c>
      <c r="D59" s="140">
        <v>7113041</v>
      </c>
      <c r="E59" s="140">
        <f t="shared" si="5"/>
        <v>194298333</v>
      </c>
      <c r="F59" s="140">
        <v>194298333</v>
      </c>
      <c r="G59" s="140">
        <v>194298333</v>
      </c>
      <c r="H59" s="135">
        <f t="shared" si="6"/>
        <v>7113041</v>
      </c>
    </row>
    <row r="60" spans="1:8" ht="21" customHeight="1">
      <c r="A60" s="141" t="s">
        <v>303</v>
      </c>
      <c r="B60" s="32"/>
      <c r="C60" s="140">
        <v>592183226</v>
      </c>
      <c r="D60" s="140">
        <v>27154120</v>
      </c>
      <c r="E60" s="140">
        <f t="shared" si="5"/>
        <v>619337346</v>
      </c>
      <c r="F60" s="140">
        <v>619337346</v>
      </c>
      <c r="G60" s="140">
        <v>619337346</v>
      </c>
      <c r="H60" s="135">
        <f t="shared" si="6"/>
        <v>27154120</v>
      </c>
    </row>
    <row r="61" spans="1:8" ht="9.75" customHeight="1">
      <c r="A61" s="105" t="s">
        <v>304</v>
      </c>
      <c r="B61" s="32"/>
      <c r="C61" s="125">
        <f aca="true" t="shared" si="7" ref="C61:H61">SUM(C62:C65)</f>
        <v>2398667148</v>
      </c>
      <c r="D61" s="125">
        <f t="shared" si="7"/>
        <v>2713260767.82</v>
      </c>
      <c r="E61" s="125">
        <f t="shared" si="7"/>
        <v>5111927915.82</v>
      </c>
      <c r="F61" s="125">
        <f t="shared" si="7"/>
        <v>5111927915.82</v>
      </c>
      <c r="G61" s="125">
        <f t="shared" si="7"/>
        <v>5111927915.82</v>
      </c>
      <c r="H61" s="132">
        <f t="shared" si="7"/>
        <v>2713260767.8199997</v>
      </c>
    </row>
    <row r="62" spans="1:8" ht="9.75" customHeight="1">
      <c r="A62" s="134" t="s">
        <v>305</v>
      </c>
      <c r="B62" s="32"/>
      <c r="C62" s="125">
        <v>0</v>
      </c>
      <c r="D62" s="125">
        <v>0</v>
      </c>
      <c r="E62" s="125">
        <v>0</v>
      </c>
      <c r="F62" s="125">
        <v>0</v>
      </c>
      <c r="G62" s="125">
        <v>0</v>
      </c>
      <c r="H62" s="132">
        <f>+G62-C62</f>
        <v>0</v>
      </c>
    </row>
    <row r="63" spans="1:8" ht="9.75" customHeight="1">
      <c r="A63" s="134" t="s">
        <v>306</v>
      </c>
      <c r="B63" s="32"/>
      <c r="C63" s="125">
        <v>0</v>
      </c>
      <c r="D63" s="125">
        <v>0</v>
      </c>
      <c r="E63" s="125">
        <v>0</v>
      </c>
      <c r="F63" s="125">
        <v>0</v>
      </c>
      <c r="G63" s="125">
        <v>0</v>
      </c>
      <c r="H63" s="132">
        <f>+G63-C63</f>
        <v>0</v>
      </c>
    </row>
    <row r="64" spans="1:8" ht="9.75" customHeight="1">
      <c r="A64" s="134" t="s">
        <v>307</v>
      </c>
      <c r="B64" s="32"/>
      <c r="C64" s="125">
        <v>0</v>
      </c>
      <c r="D64" s="125">
        <v>0</v>
      </c>
      <c r="E64" s="125">
        <v>0</v>
      </c>
      <c r="F64" s="125">
        <v>0</v>
      </c>
      <c r="G64" s="125">
        <v>0</v>
      </c>
      <c r="H64" s="132">
        <f>+G64-C64</f>
        <v>0</v>
      </c>
    </row>
    <row r="65" spans="1:8" ht="9.75" customHeight="1">
      <c r="A65" s="134" t="s">
        <v>308</v>
      </c>
      <c r="B65" s="32"/>
      <c r="C65" s="125">
        <v>2398667148</v>
      </c>
      <c r="D65" s="125">
        <v>2713260767.82</v>
      </c>
      <c r="E65" s="125">
        <f>+C65+D65</f>
        <v>5111927915.82</v>
      </c>
      <c r="F65" s="125">
        <v>5111927915.82</v>
      </c>
      <c r="G65" s="125">
        <v>5111927915.82</v>
      </c>
      <c r="H65" s="132">
        <f>+G65-C65</f>
        <v>2713260767.8199997</v>
      </c>
    </row>
    <row r="66" spans="1:8" ht="9.75" customHeight="1">
      <c r="A66" s="105" t="s">
        <v>309</v>
      </c>
      <c r="B66" s="32"/>
      <c r="C66" s="125">
        <f aca="true" t="shared" si="8" ref="C66:H66">+C67+C68</f>
        <v>0</v>
      </c>
      <c r="D66" s="125">
        <f t="shared" si="8"/>
        <v>0</v>
      </c>
      <c r="E66" s="125">
        <f t="shared" si="8"/>
        <v>0</v>
      </c>
      <c r="F66" s="125">
        <f t="shared" si="8"/>
        <v>0</v>
      </c>
      <c r="G66" s="125">
        <f t="shared" si="8"/>
        <v>0</v>
      </c>
      <c r="H66" s="132">
        <f t="shared" si="8"/>
        <v>0</v>
      </c>
    </row>
    <row r="67" spans="1:8" ht="21.75" customHeight="1">
      <c r="A67" s="134" t="s">
        <v>310</v>
      </c>
      <c r="B67" s="32"/>
      <c r="C67" s="140">
        <v>0</v>
      </c>
      <c r="D67" s="140">
        <v>0</v>
      </c>
      <c r="E67" s="140">
        <v>0</v>
      </c>
      <c r="F67" s="140">
        <v>0</v>
      </c>
      <c r="G67" s="140">
        <v>0</v>
      </c>
      <c r="H67" s="135">
        <f>+G67-C67</f>
        <v>0</v>
      </c>
    </row>
    <row r="68" spans="1:8" ht="9.75" customHeight="1">
      <c r="A68" s="134" t="s">
        <v>311</v>
      </c>
      <c r="B68" s="32"/>
      <c r="C68" s="125">
        <v>0</v>
      </c>
      <c r="D68" s="125">
        <v>0</v>
      </c>
      <c r="E68" s="125">
        <v>0</v>
      </c>
      <c r="F68" s="125">
        <v>0</v>
      </c>
      <c r="G68" s="125">
        <v>0</v>
      </c>
      <c r="H68" s="132">
        <f>+G68-C68</f>
        <v>0</v>
      </c>
    </row>
    <row r="69" spans="1:8" ht="22.5" customHeight="1">
      <c r="A69" s="105" t="s">
        <v>312</v>
      </c>
      <c r="B69" s="32"/>
      <c r="C69" s="140">
        <v>0</v>
      </c>
      <c r="D69" s="140">
        <v>0</v>
      </c>
      <c r="E69" s="140">
        <v>0</v>
      </c>
      <c r="F69" s="140">
        <v>0</v>
      </c>
      <c r="G69" s="140">
        <v>0</v>
      </c>
      <c r="H69" s="135">
        <f>+G69-C69</f>
        <v>0</v>
      </c>
    </row>
    <row r="70" spans="1:8" ht="9.75" customHeight="1">
      <c r="A70" s="105" t="s">
        <v>313</v>
      </c>
      <c r="B70" s="32"/>
      <c r="C70" s="125">
        <v>0</v>
      </c>
      <c r="D70" s="125">
        <v>0</v>
      </c>
      <c r="E70" s="125">
        <v>0</v>
      </c>
      <c r="F70" s="125">
        <v>0</v>
      </c>
      <c r="G70" s="125">
        <v>0</v>
      </c>
      <c r="H70" s="132">
        <f>+G70-C70</f>
        <v>0</v>
      </c>
    </row>
    <row r="71" spans="1:8" ht="9.75" customHeight="1">
      <c r="A71" s="244" t="s">
        <v>314</v>
      </c>
      <c r="B71" s="32"/>
      <c r="C71" s="137">
        <f aca="true" t="shared" si="9" ref="C71:H71">+C52+C61+C66+C69+C70</f>
        <v>13606605816</v>
      </c>
      <c r="D71" s="137">
        <f t="shared" si="9"/>
        <v>3005278664.75</v>
      </c>
      <c r="E71" s="137">
        <f t="shared" si="9"/>
        <v>16611884480.75</v>
      </c>
      <c r="F71" s="137">
        <f>+F52+F61+F66+F69+F70</f>
        <v>16611884480.75</v>
      </c>
      <c r="G71" s="137">
        <f t="shared" si="9"/>
        <v>16611884480.75</v>
      </c>
      <c r="H71" s="137">
        <f t="shared" si="9"/>
        <v>3005278664.749999</v>
      </c>
    </row>
    <row r="72" spans="1:8" ht="3" customHeight="1">
      <c r="A72" s="244"/>
      <c r="B72" s="32"/>
      <c r="C72" s="142"/>
      <c r="D72" s="142"/>
      <c r="E72" s="142"/>
      <c r="F72" s="142"/>
      <c r="G72" s="142"/>
      <c r="H72" s="32"/>
    </row>
    <row r="73" spans="1:8" ht="3.75" customHeight="1">
      <c r="A73" s="36"/>
      <c r="B73" s="32"/>
      <c r="C73" s="142"/>
      <c r="D73" s="142"/>
      <c r="E73" s="142"/>
      <c r="F73" s="142"/>
      <c r="G73" s="142"/>
      <c r="H73" s="32"/>
    </row>
    <row r="74" spans="1:8" ht="9.75" customHeight="1">
      <c r="A74" s="102" t="s">
        <v>315</v>
      </c>
      <c r="B74" s="32"/>
      <c r="C74" s="137">
        <f aca="true" t="shared" si="10" ref="C74:H74">+C76</f>
        <v>0</v>
      </c>
      <c r="D74" s="137">
        <f t="shared" si="10"/>
        <v>76396933</v>
      </c>
      <c r="E74" s="137">
        <f t="shared" si="10"/>
        <v>76396933</v>
      </c>
      <c r="F74" s="137">
        <f t="shared" si="10"/>
        <v>76396933</v>
      </c>
      <c r="G74" s="137">
        <f t="shared" si="10"/>
        <v>76396933</v>
      </c>
      <c r="H74" s="137">
        <f t="shared" si="10"/>
        <v>76396933</v>
      </c>
    </row>
    <row r="75" spans="1:8" ht="3.75" customHeight="1">
      <c r="A75" s="36"/>
      <c r="B75" s="32"/>
      <c r="C75" s="142"/>
      <c r="D75" s="142"/>
      <c r="E75" s="142"/>
      <c r="F75" s="142"/>
      <c r="G75" s="142"/>
      <c r="H75" s="32"/>
    </row>
    <row r="76" spans="1:8" ht="12.75">
      <c r="A76" s="105" t="s">
        <v>316</v>
      </c>
      <c r="B76" s="32"/>
      <c r="C76" s="125">
        <v>0</v>
      </c>
      <c r="D76" s="125">
        <v>76396933</v>
      </c>
      <c r="E76" s="125">
        <f>+C76+D76</f>
        <v>76396933</v>
      </c>
      <c r="F76" s="125">
        <v>76396933</v>
      </c>
      <c r="G76" s="125">
        <v>76396933</v>
      </c>
      <c r="H76" s="132">
        <f>+G76-C76</f>
        <v>76396933</v>
      </c>
    </row>
    <row r="77" spans="1:8" s="147" customFormat="1" ht="13.5" customHeight="1">
      <c r="A77" s="143" t="s">
        <v>317</v>
      </c>
      <c r="B77" s="144"/>
      <c r="C77" s="145">
        <f aca="true" t="shared" si="11" ref="C77:H77">+C45+C71+C74</f>
        <v>25081797688</v>
      </c>
      <c r="D77" s="145">
        <f t="shared" si="11"/>
        <v>4595475727.91</v>
      </c>
      <c r="E77" s="145">
        <f t="shared" si="11"/>
        <v>29677273415.91</v>
      </c>
      <c r="F77" s="145">
        <f t="shared" si="11"/>
        <v>29677273415.91</v>
      </c>
      <c r="G77" s="145">
        <f t="shared" si="11"/>
        <v>29677273415.91</v>
      </c>
      <c r="H77" s="146">
        <f t="shared" si="11"/>
        <v>4595475727.909999</v>
      </c>
    </row>
    <row r="78" spans="1:8" ht="3.75" customHeight="1">
      <c r="A78" s="36"/>
      <c r="B78" s="32"/>
      <c r="C78" s="32"/>
      <c r="D78" s="32"/>
      <c r="E78" s="32"/>
      <c r="F78" s="32"/>
      <c r="G78" s="32"/>
      <c r="H78" s="32"/>
    </row>
    <row r="79" spans="1:8" ht="9.75" customHeight="1">
      <c r="A79" s="148" t="s">
        <v>318</v>
      </c>
      <c r="B79" s="32"/>
      <c r="C79" s="32"/>
      <c r="D79" s="32"/>
      <c r="E79" s="32"/>
      <c r="F79" s="32"/>
      <c r="G79" s="32"/>
      <c r="H79" s="32"/>
    </row>
    <row r="80" spans="1:8" ht="3.75" customHeight="1">
      <c r="A80" s="149"/>
      <c r="B80" s="32"/>
      <c r="C80" s="32"/>
      <c r="D80" s="32"/>
      <c r="E80" s="32"/>
      <c r="F80" s="32"/>
      <c r="G80" s="32"/>
      <c r="H80" s="32"/>
    </row>
    <row r="81" spans="1:8" ht="9.75" customHeight="1">
      <c r="A81" s="245" t="s">
        <v>319</v>
      </c>
      <c r="B81" s="32"/>
      <c r="C81" s="125">
        <f>+C76</f>
        <v>0</v>
      </c>
      <c r="D81" s="125">
        <f>+D76</f>
        <v>76396933</v>
      </c>
      <c r="E81" s="125">
        <f>+E76</f>
        <v>76396933</v>
      </c>
      <c r="F81" s="125">
        <f>+F76</f>
        <v>76396933</v>
      </c>
      <c r="G81" s="125">
        <f>+G76</f>
        <v>76396933</v>
      </c>
      <c r="H81" s="132">
        <f>+G81-C81</f>
        <v>76396933</v>
      </c>
    </row>
    <row r="82" spans="1:8" ht="12.75">
      <c r="A82" s="245"/>
      <c r="B82" s="32"/>
      <c r="C82" s="32"/>
      <c r="D82" s="32"/>
      <c r="E82" s="32"/>
      <c r="F82" s="32"/>
      <c r="G82" s="32"/>
      <c r="H82" s="32"/>
    </row>
    <row r="83" spans="1:8" ht="9.75" customHeight="1">
      <c r="A83" s="245" t="s">
        <v>320</v>
      </c>
      <c r="B83" s="32"/>
      <c r="C83" s="125">
        <v>0</v>
      </c>
      <c r="D83" s="125">
        <v>0</v>
      </c>
      <c r="E83" s="125">
        <v>0</v>
      </c>
      <c r="F83" s="125">
        <v>0</v>
      </c>
      <c r="G83" s="125">
        <v>0</v>
      </c>
      <c r="H83" s="132">
        <f>+G83-C83</f>
        <v>0</v>
      </c>
    </row>
    <row r="84" spans="1:8" ht="12.75">
      <c r="A84" s="245"/>
      <c r="B84" s="32"/>
      <c r="C84" s="32"/>
      <c r="D84" s="32"/>
      <c r="E84" s="32"/>
      <c r="F84" s="32"/>
      <c r="G84" s="32"/>
      <c r="H84" s="32"/>
    </row>
    <row r="85" spans="1:8" ht="12.75">
      <c r="A85" s="150" t="s">
        <v>321</v>
      </c>
      <c r="B85" s="50"/>
      <c r="C85" s="151">
        <f>+C81+C83</f>
        <v>0</v>
      </c>
      <c r="D85" s="151">
        <f>+D83+D81</f>
        <v>76396933</v>
      </c>
      <c r="E85" s="151">
        <f>+E83+E81</f>
        <v>76396933</v>
      </c>
      <c r="F85" s="151">
        <f>+F83+F81</f>
        <v>76396933</v>
      </c>
      <c r="G85" s="151">
        <f>+G83+G81</f>
        <v>76396933</v>
      </c>
      <c r="H85" s="152">
        <f>+H83+H81</f>
        <v>76396933</v>
      </c>
    </row>
    <row r="86" ht="11.25" customHeight="1"/>
  </sheetData>
  <sheetProtection/>
  <mergeCells count="19">
    <mergeCell ref="A45:A46"/>
    <mergeCell ref="A71:A72"/>
    <mergeCell ref="A81:A82"/>
    <mergeCell ref="A83:A84"/>
    <mergeCell ref="A31:A32"/>
    <mergeCell ref="C31:C32"/>
    <mergeCell ref="E31:E32"/>
    <mergeCell ref="F31:F32"/>
    <mergeCell ref="G31:G32"/>
    <mergeCell ref="H31:H32"/>
    <mergeCell ref="A1:H4"/>
    <mergeCell ref="A5:A10"/>
    <mergeCell ref="C5:G6"/>
    <mergeCell ref="H5:H10"/>
    <mergeCell ref="C7:C10"/>
    <mergeCell ref="D7:D10"/>
    <mergeCell ref="E7:E9"/>
    <mergeCell ref="F7:F10"/>
    <mergeCell ref="G7:G10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3"/>
  <sheetViews>
    <sheetView showGridLines="0" zoomScalePageLayoutView="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I5"/>
    </sheetView>
  </sheetViews>
  <sheetFormatPr defaultColWidth="6.8515625" defaultRowHeight="12.75" customHeight="1"/>
  <cols>
    <col min="1" max="1" width="39.28125" style="26" customWidth="1"/>
    <col min="2" max="2" width="0.13671875" style="26" customWidth="1"/>
    <col min="3" max="3" width="13.57421875" style="26" customWidth="1"/>
    <col min="4" max="4" width="11.7109375" style="26" customWidth="1"/>
    <col min="5" max="5" width="13.57421875" style="26" customWidth="1"/>
    <col min="6" max="6" width="13.00390625" style="26" customWidth="1"/>
    <col min="7" max="7" width="12.8515625" style="26" customWidth="1"/>
    <col min="8" max="8" width="7.57421875" style="26" customWidth="1"/>
    <col min="9" max="9" width="5.7109375" style="26" customWidth="1"/>
    <col min="10" max="16384" width="6.8515625" style="26" customWidth="1"/>
  </cols>
  <sheetData>
    <row r="1" spans="1:9" ht="12" customHeight="1">
      <c r="A1" s="276" t="s">
        <v>322</v>
      </c>
      <c r="B1" s="277"/>
      <c r="C1" s="277"/>
      <c r="D1" s="277"/>
      <c r="E1" s="277"/>
      <c r="F1" s="277"/>
      <c r="G1" s="277"/>
      <c r="H1" s="277"/>
      <c r="I1" s="278"/>
    </row>
    <row r="2" spans="1:9" ht="11.25" customHeight="1">
      <c r="A2" s="279"/>
      <c r="B2" s="280"/>
      <c r="C2" s="280"/>
      <c r="D2" s="280"/>
      <c r="E2" s="280"/>
      <c r="F2" s="280"/>
      <c r="G2" s="280"/>
      <c r="H2" s="280"/>
      <c r="I2" s="281"/>
    </row>
    <row r="3" spans="1:9" ht="11.25" customHeight="1">
      <c r="A3" s="279"/>
      <c r="B3" s="280"/>
      <c r="C3" s="280"/>
      <c r="D3" s="280"/>
      <c r="E3" s="280"/>
      <c r="F3" s="280"/>
      <c r="G3" s="280"/>
      <c r="H3" s="280"/>
      <c r="I3" s="281"/>
    </row>
    <row r="4" spans="1:9" ht="11.25" customHeight="1">
      <c r="A4" s="279"/>
      <c r="B4" s="280"/>
      <c r="C4" s="280"/>
      <c r="D4" s="280"/>
      <c r="E4" s="280"/>
      <c r="F4" s="280"/>
      <c r="G4" s="280"/>
      <c r="H4" s="280"/>
      <c r="I4" s="281"/>
    </row>
    <row r="5" spans="1:9" ht="16.5" customHeight="1">
      <c r="A5" s="282"/>
      <c r="B5" s="283"/>
      <c r="C5" s="283"/>
      <c r="D5" s="283"/>
      <c r="E5" s="283"/>
      <c r="F5" s="283"/>
      <c r="G5" s="283"/>
      <c r="H5" s="283"/>
      <c r="I5" s="284"/>
    </row>
    <row r="6" spans="1:9" ht="12.75">
      <c r="A6" s="257" t="s">
        <v>0</v>
      </c>
      <c r="B6" s="285"/>
      <c r="C6" s="288" t="s">
        <v>323</v>
      </c>
      <c r="D6" s="288"/>
      <c r="E6" s="288"/>
      <c r="F6" s="288"/>
      <c r="G6" s="288"/>
      <c r="H6" s="289" t="s">
        <v>324</v>
      </c>
      <c r="I6" s="289"/>
    </row>
    <row r="7" spans="1:9" ht="12.75">
      <c r="A7" s="258"/>
      <c r="B7" s="286"/>
      <c r="C7" s="260" t="s">
        <v>325</v>
      </c>
      <c r="D7" s="288" t="s">
        <v>326</v>
      </c>
      <c r="E7" s="260" t="s">
        <v>327</v>
      </c>
      <c r="F7" s="260" t="s">
        <v>216</v>
      </c>
      <c r="G7" s="260" t="s">
        <v>233</v>
      </c>
      <c r="H7" s="289"/>
      <c r="I7" s="289"/>
    </row>
    <row r="8" spans="1:9" ht="12.75">
      <c r="A8" s="259"/>
      <c r="B8" s="287"/>
      <c r="C8" s="262"/>
      <c r="D8" s="288"/>
      <c r="E8" s="262"/>
      <c r="F8" s="262"/>
      <c r="G8" s="262"/>
      <c r="H8" s="289"/>
      <c r="I8" s="289"/>
    </row>
    <row r="9" spans="1:9" ht="2.25" customHeight="1">
      <c r="A9" s="55"/>
      <c r="B9" s="56"/>
      <c r="C9" s="56"/>
      <c r="D9" s="56"/>
      <c r="E9" s="56"/>
      <c r="F9" s="56"/>
      <c r="G9" s="56"/>
      <c r="H9" s="124"/>
      <c r="I9" s="56"/>
    </row>
    <row r="10" spans="1:9" ht="9" customHeight="1">
      <c r="A10" s="153" t="s">
        <v>328</v>
      </c>
      <c r="B10" s="32"/>
      <c r="C10" s="154">
        <f aca="true" t="shared" si="0" ref="C10:H10">+C12+C21+C32+C43+C55+C66+C71+C81+C86</f>
        <v>11475191872</v>
      </c>
      <c r="D10" s="154">
        <f t="shared" si="0"/>
        <v>2779405779.42</v>
      </c>
      <c r="E10" s="154">
        <f t="shared" si="0"/>
        <v>14254597651.42</v>
      </c>
      <c r="F10" s="154">
        <f t="shared" si="0"/>
        <v>13781913707.479998</v>
      </c>
      <c r="G10" s="154">
        <f t="shared" si="0"/>
        <v>13214268032.69</v>
      </c>
      <c r="H10" s="265">
        <f t="shared" si="0"/>
        <v>472683943.93999994</v>
      </c>
      <c r="I10" s="266"/>
    </row>
    <row r="11" spans="1:9" ht="2.25" customHeight="1">
      <c r="A11" s="36"/>
      <c r="B11" s="32"/>
      <c r="C11" s="32"/>
      <c r="D11" s="32"/>
      <c r="E11" s="32"/>
      <c r="F11" s="32"/>
      <c r="G11" s="32"/>
      <c r="H11" s="37"/>
      <c r="I11" s="32"/>
    </row>
    <row r="12" spans="1:9" s="133" customFormat="1" ht="9" customHeight="1">
      <c r="A12" s="155" t="s">
        <v>329</v>
      </c>
      <c r="B12" s="127"/>
      <c r="C12" s="156">
        <f>SUM(C13:C19)</f>
        <v>3448441329.2799997</v>
      </c>
      <c r="D12" s="156">
        <f>SUM(D13:D19)</f>
        <v>-965605237.09</v>
      </c>
      <c r="E12" s="156">
        <f>SUM(E13:E19)</f>
        <v>2482836092.1900005</v>
      </c>
      <c r="F12" s="156">
        <f>SUM(F13:F19)</f>
        <v>2482491168.57</v>
      </c>
      <c r="G12" s="156">
        <f>SUM(G13:G19)</f>
        <v>2424603258.65</v>
      </c>
      <c r="H12" s="263">
        <f>SUM(H13:I19)</f>
        <v>344923.62000000477</v>
      </c>
      <c r="I12" s="264"/>
    </row>
    <row r="13" spans="1:9" s="133" customFormat="1" ht="9" customHeight="1">
      <c r="A13" s="157" t="s">
        <v>330</v>
      </c>
      <c r="B13" s="127"/>
      <c r="C13" s="156">
        <v>1309464972.26</v>
      </c>
      <c r="D13" s="156">
        <v>-302246555.05</v>
      </c>
      <c r="E13" s="156">
        <f>SUM(C13:D13)</f>
        <v>1007218417.21</v>
      </c>
      <c r="F13" s="156">
        <v>1006873493.59</v>
      </c>
      <c r="G13" s="156">
        <v>1006873493.59</v>
      </c>
      <c r="H13" s="263">
        <f>+E13-F13</f>
        <v>344923.62000000477</v>
      </c>
      <c r="I13" s="264"/>
    </row>
    <row r="14" spans="1:9" s="133" customFormat="1" ht="9" customHeight="1">
      <c r="A14" s="157" t="s">
        <v>331</v>
      </c>
      <c r="B14" s="127"/>
      <c r="C14" s="156">
        <v>91790137.06</v>
      </c>
      <c r="D14" s="156">
        <v>24933883.1</v>
      </c>
      <c r="E14" s="156">
        <f aca="true" t="shared" si="1" ref="E14:E19">SUM(C14:D14)</f>
        <v>116724020.16</v>
      </c>
      <c r="F14" s="156">
        <v>116724020.16</v>
      </c>
      <c r="G14" s="156">
        <v>116724020.16</v>
      </c>
      <c r="H14" s="263">
        <f aca="true" t="shared" si="2" ref="H14:H19">+E14-F14</f>
        <v>0</v>
      </c>
      <c r="I14" s="264"/>
    </row>
    <row r="15" spans="1:9" s="133" customFormat="1" ht="9" customHeight="1">
      <c r="A15" s="157" t="s">
        <v>332</v>
      </c>
      <c r="B15" s="127"/>
      <c r="C15" s="156">
        <v>641505985.82</v>
      </c>
      <c r="D15" s="156">
        <v>-7950479.06</v>
      </c>
      <c r="E15" s="156">
        <f t="shared" si="1"/>
        <v>633555506.7600001</v>
      </c>
      <c r="F15" s="156">
        <v>633555506.76</v>
      </c>
      <c r="G15" s="156">
        <v>633208434.76</v>
      </c>
      <c r="H15" s="263">
        <f t="shared" si="2"/>
        <v>0</v>
      </c>
      <c r="I15" s="264"/>
    </row>
    <row r="16" spans="1:9" s="133" customFormat="1" ht="9" customHeight="1">
      <c r="A16" s="157" t="s">
        <v>333</v>
      </c>
      <c r="B16" s="127"/>
      <c r="C16" s="156">
        <v>430914591.1</v>
      </c>
      <c r="D16" s="156">
        <v>-112480740.72</v>
      </c>
      <c r="E16" s="156">
        <f t="shared" si="1"/>
        <v>318433850.38</v>
      </c>
      <c r="F16" s="156">
        <v>318433850.38</v>
      </c>
      <c r="G16" s="156">
        <v>318433850.38</v>
      </c>
      <c r="H16" s="263">
        <f t="shared" si="2"/>
        <v>0</v>
      </c>
      <c r="I16" s="264"/>
    </row>
    <row r="17" spans="1:9" s="133" customFormat="1" ht="9" customHeight="1">
      <c r="A17" s="157" t="s">
        <v>334</v>
      </c>
      <c r="B17" s="127"/>
      <c r="C17" s="156">
        <v>642494265.99</v>
      </c>
      <c r="D17" s="156">
        <v>-298541552.71</v>
      </c>
      <c r="E17" s="156">
        <f t="shared" si="1"/>
        <v>343952713.28000003</v>
      </c>
      <c r="F17" s="156">
        <v>343952713.28</v>
      </c>
      <c r="G17" s="156">
        <v>287395807.36</v>
      </c>
      <c r="H17" s="263">
        <f t="shared" si="2"/>
        <v>0</v>
      </c>
      <c r="I17" s="264"/>
    </row>
    <row r="18" spans="1:9" s="133" customFormat="1" ht="9" customHeight="1">
      <c r="A18" s="157" t="s">
        <v>335</v>
      </c>
      <c r="B18" s="127"/>
      <c r="C18" s="156">
        <v>254740044.54</v>
      </c>
      <c r="D18" s="156">
        <v>-254740044.54</v>
      </c>
      <c r="E18" s="156">
        <f t="shared" si="1"/>
        <v>0</v>
      </c>
      <c r="F18" s="156">
        <v>0</v>
      </c>
      <c r="G18" s="156">
        <v>0</v>
      </c>
      <c r="H18" s="263">
        <f t="shared" si="2"/>
        <v>0</v>
      </c>
      <c r="I18" s="264"/>
    </row>
    <row r="19" spans="1:9" s="133" customFormat="1" ht="9" customHeight="1">
      <c r="A19" s="157" t="s">
        <v>336</v>
      </c>
      <c r="B19" s="127"/>
      <c r="C19" s="156">
        <v>77531332.51</v>
      </c>
      <c r="D19" s="156">
        <v>-14579748.11</v>
      </c>
      <c r="E19" s="156">
        <f t="shared" si="1"/>
        <v>62951584.400000006</v>
      </c>
      <c r="F19" s="156">
        <v>62951584.4</v>
      </c>
      <c r="G19" s="156">
        <v>61967652.4</v>
      </c>
      <c r="H19" s="263">
        <f t="shared" si="2"/>
        <v>0</v>
      </c>
      <c r="I19" s="264"/>
    </row>
    <row r="20" spans="1:9" s="133" customFormat="1" ht="2.25" customHeight="1">
      <c r="A20" s="129"/>
      <c r="B20" s="127"/>
      <c r="C20" s="127"/>
      <c r="D20" s="127"/>
      <c r="E20" s="127"/>
      <c r="F20" s="127"/>
      <c r="G20" s="127"/>
      <c r="H20" s="128"/>
      <c r="I20" s="127"/>
    </row>
    <row r="21" spans="1:9" s="133" customFormat="1" ht="9" customHeight="1">
      <c r="A21" s="155" t="s">
        <v>337</v>
      </c>
      <c r="B21" s="127"/>
      <c r="C21" s="156">
        <f>SUM(C22:C30)</f>
        <v>200546530.01000002</v>
      </c>
      <c r="D21" s="156">
        <f>SUM(D22:D30)</f>
        <v>83342670.46999998</v>
      </c>
      <c r="E21" s="156">
        <f>SUM(E22:E30)</f>
        <v>283889200.47999996</v>
      </c>
      <c r="F21" s="156">
        <v>282067600.48</v>
      </c>
      <c r="G21" s="156">
        <v>245645442.5</v>
      </c>
      <c r="H21" s="263">
        <f>SUM(H22:I30)</f>
        <v>1821600</v>
      </c>
      <c r="I21" s="264"/>
    </row>
    <row r="22" spans="1:9" s="133" customFormat="1" ht="9" customHeight="1">
      <c r="A22" s="157" t="s">
        <v>338</v>
      </c>
      <c r="B22" s="127"/>
      <c r="C22" s="158">
        <v>51288132.8</v>
      </c>
      <c r="D22" s="158">
        <v>16215561.42</v>
      </c>
      <c r="E22" s="158">
        <f>SUM(C22:D22)</f>
        <v>67503694.22</v>
      </c>
      <c r="F22" s="158">
        <v>67503694.22</v>
      </c>
      <c r="G22" s="158">
        <v>62546443.42</v>
      </c>
      <c r="H22" s="263">
        <f aca="true" t="shared" si="3" ref="H22:H30">+E22-F22</f>
        <v>0</v>
      </c>
      <c r="I22" s="264"/>
    </row>
    <row r="23" spans="1:9" s="133" customFormat="1" ht="9" customHeight="1">
      <c r="A23" s="157" t="s">
        <v>339</v>
      </c>
      <c r="B23" s="127"/>
      <c r="C23" s="156">
        <v>27044303.27</v>
      </c>
      <c r="D23" s="156">
        <v>14902533.65</v>
      </c>
      <c r="E23" s="158">
        <f aca="true" t="shared" si="4" ref="E23:E30">SUM(C23:D23)</f>
        <v>41946836.92</v>
      </c>
      <c r="F23" s="156">
        <v>41946836.92</v>
      </c>
      <c r="G23" s="156">
        <v>41379788.52</v>
      </c>
      <c r="H23" s="263">
        <f t="shared" si="3"/>
        <v>0</v>
      </c>
      <c r="I23" s="264"/>
    </row>
    <row r="24" spans="1:9" s="133" customFormat="1" ht="9" customHeight="1">
      <c r="A24" s="157" t="s">
        <v>340</v>
      </c>
      <c r="B24" s="127"/>
      <c r="C24" s="158">
        <v>533050</v>
      </c>
      <c r="D24" s="158">
        <v>-438363.13</v>
      </c>
      <c r="E24" s="158">
        <f t="shared" si="4"/>
        <v>94686.87</v>
      </c>
      <c r="F24" s="158">
        <v>94686.87</v>
      </c>
      <c r="G24" s="158">
        <v>51707.67</v>
      </c>
      <c r="H24" s="263">
        <f t="shared" si="3"/>
        <v>0</v>
      </c>
      <c r="I24" s="264"/>
    </row>
    <row r="25" spans="1:9" s="133" customFormat="1" ht="9" customHeight="1">
      <c r="A25" s="157" t="s">
        <v>341</v>
      </c>
      <c r="B25" s="127"/>
      <c r="C25" s="156">
        <v>6684913.59</v>
      </c>
      <c r="D25" s="156">
        <v>1537366.93</v>
      </c>
      <c r="E25" s="158">
        <f t="shared" si="4"/>
        <v>8222280.52</v>
      </c>
      <c r="F25" s="156">
        <v>8222280.52</v>
      </c>
      <c r="G25" s="156">
        <v>6055675.18</v>
      </c>
      <c r="H25" s="263">
        <f t="shared" si="3"/>
        <v>0</v>
      </c>
      <c r="I25" s="264"/>
    </row>
    <row r="26" spans="1:9" s="133" customFormat="1" ht="9" customHeight="1">
      <c r="A26" s="157" t="s">
        <v>342</v>
      </c>
      <c r="B26" s="127"/>
      <c r="C26" s="156">
        <v>11840266.62</v>
      </c>
      <c r="D26" s="156">
        <v>-154958.62</v>
      </c>
      <c r="E26" s="158">
        <f t="shared" si="4"/>
        <v>11685308</v>
      </c>
      <c r="F26" s="156">
        <v>11685308</v>
      </c>
      <c r="G26" s="156">
        <v>8089197.85</v>
      </c>
      <c r="H26" s="263">
        <f t="shared" si="3"/>
        <v>0</v>
      </c>
      <c r="I26" s="264"/>
    </row>
    <row r="27" spans="1:9" s="133" customFormat="1" ht="9" customHeight="1">
      <c r="A27" s="157" t="s">
        <v>343</v>
      </c>
      <c r="B27" s="127"/>
      <c r="C27" s="156">
        <v>81054331.12</v>
      </c>
      <c r="D27" s="156">
        <v>45847893.98</v>
      </c>
      <c r="E27" s="158">
        <f t="shared" si="4"/>
        <v>126902225.1</v>
      </c>
      <c r="F27" s="156">
        <v>125080625.1</v>
      </c>
      <c r="G27" s="156">
        <v>107692089.69</v>
      </c>
      <c r="H27" s="263">
        <f t="shared" si="3"/>
        <v>1821600</v>
      </c>
      <c r="I27" s="264"/>
    </row>
    <row r="28" spans="1:9" s="133" customFormat="1" ht="9" customHeight="1">
      <c r="A28" s="157" t="s">
        <v>344</v>
      </c>
      <c r="B28" s="127"/>
      <c r="C28" s="158">
        <v>5056784.71</v>
      </c>
      <c r="D28" s="158">
        <v>-388325.56</v>
      </c>
      <c r="E28" s="158">
        <f t="shared" si="4"/>
        <v>4668459.15</v>
      </c>
      <c r="F28" s="158">
        <v>4668459.15</v>
      </c>
      <c r="G28" s="158">
        <v>2519847.53</v>
      </c>
      <c r="H28" s="263">
        <f t="shared" si="3"/>
        <v>0</v>
      </c>
      <c r="I28" s="264"/>
    </row>
    <row r="29" spans="1:9" s="133" customFormat="1" ht="9" customHeight="1">
      <c r="A29" s="157" t="s">
        <v>345</v>
      </c>
      <c r="B29" s="127"/>
      <c r="C29" s="156">
        <v>11000</v>
      </c>
      <c r="D29" s="156">
        <v>19412.64</v>
      </c>
      <c r="E29" s="158">
        <f t="shared" si="4"/>
        <v>30412.64</v>
      </c>
      <c r="F29" s="156">
        <v>30412.64</v>
      </c>
      <c r="G29" s="156">
        <v>30412.64</v>
      </c>
      <c r="H29" s="263">
        <f t="shared" si="3"/>
        <v>0</v>
      </c>
      <c r="I29" s="264"/>
    </row>
    <row r="30" spans="1:9" s="133" customFormat="1" ht="9" customHeight="1">
      <c r="A30" s="157" t="s">
        <v>346</v>
      </c>
      <c r="B30" s="127"/>
      <c r="C30" s="156">
        <v>17033747.9</v>
      </c>
      <c r="D30" s="156">
        <v>5801549.16</v>
      </c>
      <c r="E30" s="158">
        <f t="shared" si="4"/>
        <v>22835297.06</v>
      </c>
      <c r="F30" s="156">
        <v>22835297.06</v>
      </c>
      <c r="G30" s="156">
        <v>17280280</v>
      </c>
      <c r="H30" s="263">
        <f t="shared" si="3"/>
        <v>0</v>
      </c>
      <c r="I30" s="264"/>
    </row>
    <row r="31" spans="1:9" s="133" customFormat="1" ht="2.25" customHeight="1">
      <c r="A31" s="129"/>
      <c r="B31" s="127"/>
      <c r="C31" s="127"/>
      <c r="D31" s="127"/>
      <c r="E31" s="127"/>
      <c r="F31" s="127"/>
      <c r="G31" s="127"/>
      <c r="H31" s="128"/>
      <c r="I31" s="127"/>
    </row>
    <row r="32" spans="1:9" s="133" customFormat="1" ht="9" customHeight="1">
      <c r="A32" s="155" t="s">
        <v>347</v>
      </c>
      <c r="B32" s="127"/>
      <c r="C32" s="156">
        <f>SUM(C33:C41)</f>
        <v>312336210.86</v>
      </c>
      <c r="D32" s="156">
        <f>SUM(D33:D41)</f>
        <v>621868484.8199999</v>
      </c>
      <c r="E32" s="156">
        <f>SUM(E33:E41)</f>
        <v>934204695.6799998</v>
      </c>
      <c r="F32" s="156">
        <f>SUM(F33:F41)</f>
        <v>925364461.1199999</v>
      </c>
      <c r="G32" s="156">
        <f>SUM(G33:G41)</f>
        <v>886553053.87</v>
      </c>
      <c r="H32" s="263">
        <f>SUM(H33:I41)</f>
        <v>8840234.560000002</v>
      </c>
      <c r="I32" s="264"/>
    </row>
    <row r="33" spans="1:9" s="133" customFormat="1" ht="9" customHeight="1">
      <c r="A33" s="157" t="s">
        <v>348</v>
      </c>
      <c r="B33" s="127"/>
      <c r="C33" s="156">
        <v>27595318.05</v>
      </c>
      <c r="D33" s="156">
        <v>16859771</v>
      </c>
      <c r="E33" s="156">
        <f>SUM(C33:D33)</f>
        <v>44455089.05</v>
      </c>
      <c r="F33" s="156">
        <v>44455089.05</v>
      </c>
      <c r="G33" s="156">
        <v>44455089.05</v>
      </c>
      <c r="H33" s="263">
        <f aca="true" t="shared" si="5" ref="H33:H41">+E33-F33</f>
        <v>0</v>
      </c>
      <c r="I33" s="264"/>
    </row>
    <row r="34" spans="1:9" s="133" customFormat="1" ht="9" customHeight="1">
      <c r="A34" s="157" t="s">
        <v>349</v>
      </c>
      <c r="B34" s="127"/>
      <c r="C34" s="156">
        <v>45146042.6</v>
      </c>
      <c r="D34" s="156">
        <v>-9202929.51</v>
      </c>
      <c r="E34" s="156">
        <f aca="true" t="shared" si="6" ref="E34:E41">SUM(C34:D34)</f>
        <v>35943113.09</v>
      </c>
      <c r="F34" s="156">
        <v>35943113.09</v>
      </c>
      <c r="G34" s="156">
        <v>34562713.62</v>
      </c>
      <c r="H34" s="263">
        <f t="shared" si="5"/>
        <v>0</v>
      </c>
      <c r="I34" s="264"/>
    </row>
    <row r="35" spans="1:9" s="133" customFormat="1" ht="9" customHeight="1">
      <c r="A35" s="157" t="s">
        <v>350</v>
      </c>
      <c r="B35" s="127"/>
      <c r="C35" s="158">
        <v>30957179.24</v>
      </c>
      <c r="D35" s="158">
        <v>74534120.76</v>
      </c>
      <c r="E35" s="156">
        <f t="shared" si="6"/>
        <v>105491300</v>
      </c>
      <c r="F35" s="158">
        <v>105322055.5</v>
      </c>
      <c r="G35" s="158">
        <v>88122620.14</v>
      </c>
      <c r="H35" s="263">
        <f t="shared" si="5"/>
        <v>169244.5</v>
      </c>
      <c r="I35" s="264"/>
    </row>
    <row r="36" spans="1:9" s="133" customFormat="1" ht="9" customHeight="1">
      <c r="A36" s="157" t="s">
        <v>351</v>
      </c>
      <c r="B36" s="127"/>
      <c r="C36" s="156">
        <v>47304209.95</v>
      </c>
      <c r="D36" s="156">
        <v>336477600.56</v>
      </c>
      <c r="E36" s="156">
        <f t="shared" si="6"/>
        <v>383781810.51</v>
      </c>
      <c r="F36" s="156">
        <v>374695088.56</v>
      </c>
      <c r="G36" s="156">
        <v>374661219.61</v>
      </c>
      <c r="H36" s="263">
        <f t="shared" si="5"/>
        <v>9086721.949999988</v>
      </c>
      <c r="I36" s="264"/>
    </row>
    <row r="37" spans="1:9" s="133" customFormat="1" ht="9" customHeight="1">
      <c r="A37" s="157" t="s">
        <v>352</v>
      </c>
      <c r="B37" s="127"/>
      <c r="C37" s="158">
        <v>11908541.26</v>
      </c>
      <c r="D37" s="158">
        <v>-342613.23</v>
      </c>
      <c r="E37" s="156">
        <f t="shared" si="6"/>
        <v>11565928.03</v>
      </c>
      <c r="F37" s="158">
        <v>11565928.03</v>
      </c>
      <c r="G37" s="158">
        <v>7305839.25</v>
      </c>
      <c r="H37" s="263">
        <f t="shared" si="5"/>
        <v>0</v>
      </c>
      <c r="I37" s="264"/>
    </row>
    <row r="38" spans="1:9" s="133" customFormat="1" ht="9" customHeight="1">
      <c r="A38" s="157" t="s">
        <v>353</v>
      </c>
      <c r="B38" s="127"/>
      <c r="C38" s="156">
        <v>38318918.96</v>
      </c>
      <c r="D38" s="156">
        <v>8515224.82</v>
      </c>
      <c r="E38" s="156">
        <f t="shared" si="6"/>
        <v>46834143.78</v>
      </c>
      <c r="F38" s="156">
        <v>46834143.78</v>
      </c>
      <c r="G38" s="156">
        <v>45716684.05</v>
      </c>
      <c r="H38" s="263">
        <f t="shared" si="5"/>
        <v>0</v>
      </c>
      <c r="I38" s="264"/>
    </row>
    <row r="39" spans="1:9" s="133" customFormat="1" ht="9" customHeight="1">
      <c r="A39" s="157" t="s">
        <v>354</v>
      </c>
      <c r="B39" s="127"/>
      <c r="C39" s="156">
        <v>20858567.03</v>
      </c>
      <c r="D39" s="156">
        <v>-2697386.61</v>
      </c>
      <c r="E39" s="156">
        <f>SUM(C39:D39)</f>
        <v>18161180.42</v>
      </c>
      <c r="F39" s="156">
        <v>18161180.42</v>
      </c>
      <c r="G39" s="156">
        <v>17847573.04</v>
      </c>
      <c r="H39" s="263">
        <f t="shared" si="5"/>
        <v>0</v>
      </c>
      <c r="I39" s="264"/>
    </row>
    <row r="40" spans="1:9" s="133" customFormat="1" ht="9" customHeight="1">
      <c r="A40" s="157" t="s">
        <v>355</v>
      </c>
      <c r="B40" s="127"/>
      <c r="C40" s="156">
        <v>43283555.37</v>
      </c>
      <c r="D40" s="156">
        <v>-25857551.7</v>
      </c>
      <c r="E40" s="156">
        <f t="shared" si="6"/>
        <v>17426003.669999998</v>
      </c>
      <c r="F40" s="156">
        <v>17426003.67</v>
      </c>
      <c r="G40" s="156">
        <v>15090540.74</v>
      </c>
      <c r="H40" s="263">
        <f t="shared" si="5"/>
        <v>0</v>
      </c>
      <c r="I40" s="264"/>
    </row>
    <row r="41" spans="1:9" s="133" customFormat="1" ht="9" customHeight="1">
      <c r="A41" s="157" t="s">
        <v>356</v>
      </c>
      <c r="B41" s="127"/>
      <c r="C41" s="156">
        <v>46963878.4</v>
      </c>
      <c r="D41" s="156">
        <v>223582248.73</v>
      </c>
      <c r="E41" s="156">
        <f t="shared" si="6"/>
        <v>270546127.13</v>
      </c>
      <c r="F41" s="156">
        <v>270961859.02</v>
      </c>
      <c r="G41" s="156">
        <v>258790774.37</v>
      </c>
      <c r="H41" s="263">
        <f t="shared" si="5"/>
        <v>-415731.8899999857</v>
      </c>
      <c r="I41" s="264"/>
    </row>
    <row r="42" spans="1:9" s="133" customFormat="1" ht="2.25" customHeight="1">
      <c r="A42" s="129"/>
      <c r="B42" s="127"/>
      <c r="C42" s="127"/>
      <c r="D42" s="127"/>
      <c r="E42" s="127"/>
      <c r="F42" s="127"/>
      <c r="G42" s="127"/>
      <c r="H42" s="128"/>
      <c r="I42" s="127"/>
    </row>
    <row r="43" spans="1:9" s="133" customFormat="1" ht="9" customHeight="1">
      <c r="A43" s="274" t="s">
        <v>357</v>
      </c>
      <c r="B43" s="127"/>
      <c r="C43" s="268">
        <f>SUM(C45:C53)</f>
        <v>4378583122.51</v>
      </c>
      <c r="D43" s="268">
        <f>SUM(D45:D53)</f>
        <v>1470193450.41</v>
      </c>
      <c r="E43" s="268">
        <f>SUM(E45:E53)</f>
        <v>5848776572.92</v>
      </c>
      <c r="F43" s="268">
        <f>SUM(F45:F53)</f>
        <v>5833744578.719999</v>
      </c>
      <c r="G43" s="268">
        <f>SUM(G45:G53)</f>
        <v>5469600323.790001</v>
      </c>
      <c r="H43" s="269">
        <f>SUM(H45:I53)</f>
        <v>15031994.200000018</v>
      </c>
      <c r="I43" s="270"/>
    </row>
    <row r="44" spans="1:9" s="133" customFormat="1" ht="9" customHeight="1">
      <c r="A44" s="274"/>
      <c r="B44" s="127"/>
      <c r="C44" s="268"/>
      <c r="D44" s="268"/>
      <c r="E44" s="268"/>
      <c r="F44" s="268"/>
      <c r="G44" s="268"/>
      <c r="H44" s="269"/>
      <c r="I44" s="270"/>
    </row>
    <row r="45" spans="1:9" s="133" customFormat="1" ht="9" customHeight="1">
      <c r="A45" s="157" t="s">
        <v>358</v>
      </c>
      <c r="B45" s="127"/>
      <c r="C45" s="158">
        <v>3766597342.38</v>
      </c>
      <c r="D45" s="158">
        <v>1037343061.98</v>
      </c>
      <c r="E45" s="158">
        <f>SUM(C45:D45)</f>
        <v>4803940404.360001</v>
      </c>
      <c r="F45" s="158">
        <v>4803940404.36</v>
      </c>
      <c r="G45" s="158">
        <v>4695386415.21</v>
      </c>
      <c r="H45" s="263">
        <f aca="true" t="shared" si="7" ref="H45:H53">+E45-F45</f>
        <v>0</v>
      </c>
      <c r="I45" s="264"/>
    </row>
    <row r="46" spans="1:9" s="133" customFormat="1" ht="9" customHeight="1">
      <c r="A46" s="157" t="s">
        <v>359</v>
      </c>
      <c r="B46" s="127"/>
      <c r="C46" s="156">
        <v>189726603</v>
      </c>
      <c r="D46" s="156">
        <v>-71292629.46</v>
      </c>
      <c r="E46" s="158">
        <f aca="true" t="shared" si="8" ref="E46:E53">SUM(C46:D46)</f>
        <v>118433973.54</v>
      </c>
      <c r="F46" s="156">
        <v>118433973.54</v>
      </c>
      <c r="G46" s="156">
        <v>79572716.01</v>
      </c>
      <c r="H46" s="263">
        <f t="shared" si="7"/>
        <v>0</v>
      </c>
      <c r="I46" s="264"/>
    </row>
    <row r="47" spans="1:9" s="133" customFormat="1" ht="9" customHeight="1">
      <c r="A47" s="157" t="s">
        <v>360</v>
      </c>
      <c r="B47" s="127"/>
      <c r="C47" s="156">
        <v>20616472</v>
      </c>
      <c r="D47" s="156">
        <v>90233527.19</v>
      </c>
      <c r="E47" s="158">
        <f t="shared" si="8"/>
        <v>110849999.19</v>
      </c>
      <c r="F47" s="156">
        <v>91158999.19</v>
      </c>
      <c r="G47" s="156">
        <v>88338596.1</v>
      </c>
      <c r="H47" s="263">
        <f t="shared" si="7"/>
        <v>19691000</v>
      </c>
      <c r="I47" s="264"/>
    </row>
    <row r="48" spans="1:9" s="133" customFormat="1" ht="9" customHeight="1">
      <c r="A48" s="157" t="s">
        <v>361</v>
      </c>
      <c r="B48" s="127"/>
      <c r="C48" s="156">
        <v>183234960.13</v>
      </c>
      <c r="D48" s="156">
        <v>370502314.95</v>
      </c>
      <c r="E48" s="158">
        <f t="shared" si="8"/>
        <v>553737275.0799999</v>
      </c>
      <c r="F48" s="156">
        <v>553737275.08</v>
      </c>
      <c r="G48" s="156">
        <v>350023493.47</v>
      </c>
      <c r="H48" s="263">
        <f t="shared" si="7"/>
        <v>0</v>
      </c>
      <c r="I48" s="264"/>
    </row>
    <row r="49" spans="1:9" s="133" customFormat="1" ht="9" customHeight="1">
      <c r="A49" s="157" t="s">
        <v>362</v>
      </c>
      <c r="B49" s="127"/>
      <c r="C49" s="156">
        <v>217347745</v>
      </c>
      <c r="D49" s="156">
        <v>41587935.99</v>
      </c>
      <c r="E49" s="158">
        <f t="shared" si="8"/>
        <v>258935680.99</v>
      </c>
      <c r="F49" s="156">
        <v>263594686.79</v>
      </c>
      <c r="G49" s="156">
        <v>253399863.24</v>
      </c>
      <c r="H49" s="263">
        <f t="shared" si="7"/>
        <v>-4659005.799999982</v>
      </c>
      <c r="I49" s="264"/>
    </row>
    <row r="50" spans="1:9" s="133" customFormat="1" ht="9" customHeight="1">
      <c r="A50" s="157" t="s">
        <v>363</v>
      </c>
      <c r="B50" s="127"/>
      <c r="C50" s="158">
        <v>0</v>
      </c>
      <c r="D50" s="158">
        <v>0</v>
      </c>
      <c r="E50" s="158">
        <f t="shared" si="8"/>
        <v>0</v>
      </c>
      <c r="F50" s="158">
        <v>0</v>
      </c>
      <c r="G50" s="158">
        <v>0</v>
      </c>
      <c r="H50" s="263">
        <f t="shared" si="7"/>
        <v>0</v>
      </c>
      <c r="I50" s="264"/>
    </row>
    <row r="51" spans="1:9" s="133" customFormat="1" ht="9" customHeight="1">
      <c r="A51" s="157" t="s">
        <v>364</v>
      </c>
      <c r="B51" s="127"/>
      <c r="C51" s="156">
        <v>0</v>
      </c>
      <c r="D51" s="156">
        <v>0</v>
      </c>
      <c r="E51" s="158">
        <f t="shared" si="8"/>
        <v>0</v>
      </c>
      <c r="F51" s="156">
        <v>0</v>
      </c>
      <c r="G51" s="156">
        <v>0</v>
      </c>
      <c r="H51" s="263">
        <f t="shared" si="7"/>
        <v>0</v>
      </c>
      <c r="I51" s="264"/>
    </row>
    <row r="52" spans="1:9" s="133" customFormat="1" ht="9" customHeight="1">
      <c r="A52" s="157" t="s">
        <v>365</v>
      </c>
      <c r="B52" s="127"/>
      <c r="C52" s="156">
        <v>1060000</v>
      </c>
      <c r="D52" s="156">
        <v>1819239.76</v>
      </c>
      <c r="E52" s="158">
        <f t="shared" si="8"/>
        <v>2879239.76</v>
      </c>
      <c r="F52" s="156">
        <v>2879239.76</v>
      </c>
      <c r="G52" s="156">
        <v>2879239.76</v>
      </c>
      <c r="H52" s="263">
        <f t="shared" si="7"/>
        <v>0</v>
      </c>
      <c r="I52" s="264"/>
    </row>
    <row r="53" spans="1:9" s="133" customFormat="1" ht="9" customHeight="1">
      <c r="A53" s="157" t="s">
        <v>366</v>
      </c>
      <c r="B53" s="127"/>
      <c r="C53" s="156">
        <v>0</v>
      </c>
      <c r="D53" s="156">
        <v>0</v>
      </c>
      <c r="E53" s="158">
        <f t="shared" si="8"/>
        <v>0</v>
      </c>
      <c r="F53" s="156">
        <v>0</v>
      </c>
      <c r="G53" s="156">
        <v>0</v>
      </c>
      <c r="H53" s="263">
        <f t="shared" si="7"/>
        <v>0</v>
      </c>
      <c r="I53" s="264"/>
    </row>
    <row r="54" spans="1:9" s="133" customFormat="1" ht="2.25" customHeight="1">
      <c r="A54" s="129"/>
      <c r="B54" s="127"/>
      <c r="C54" s="127"/>
      <c r="D54" s="127"/>
      <c r="E54" s="127"/>
      <c r="F54" s="127"/>
      <c r="G54" s="127"/>
      <c r="H54" s="128"/>
      <c r="I54" s="127"/>
    </row>
    <row r="55" spans="1:9" s="133" customFormat="1" ht="9" customHeight="1">
      <c r="A55" s="159" t="s">
        <v>367</v>
      </c>
      <c r="B55" s="127"/>
      <c r="C55" s="156">
        <f>SUM(C56:C64)</f>
        <v>13368010.92</v>
      </c>
      <c r="D55" s="156">
        <f>SUM(D56:D64)</f>
        <v>232468616.49</v>
      </c>
      <c r="E55" s="156">
        <f>SUM(E56:E64)</f>
        <v>245836627.41000003</v>
      </c>
      <c r="F55" s="156">
        <f>SUM(F56:F64)</f>
        <v>245792074.17000002</v>
      </c>
      <c r="G55" s="156">
        <f>SUM(G56:G64)</f>
        <v>175412129.46</v>
      </c>
      <c r="H55" s="263">
        <f>SUM(H56:I64)</f>
        <v>44553.240000002086</v>
      </c>
      <c r="I55" s="264"/>
    </row>
    <row r="56" spans="1:9" s="133" customFormat="1" ht="9" customHeight="1">
      <c r="A56" s="157" t="s">
        <v>368</v>
      </c>
      <c r="B56" s="127"/>
      <c r="C56" s="156">
        <v>8956164.64</v>
      </c>
      <c r="D56" s="156">
        <v>37558217.6</v>
      </c>
      <c r="E56" s="156">
        <f>SUM(C56:D56)</f>
        <v>46514382.24</v>
      </c>
      <c r="F56" s="156">
        <v>46469947</v>
      </c>
      <c r="G56" s="156">
        <v>11361360.19</v>
      </c>
      <c r="H56" s="263">
        <f aca="true" t="shared" si="9" ref="H56:H64">+E56-F56</f>
        <v>44435.240000002086</v>
      </c>
      <c r="I56" s="264"/>
    </row>
    <row r="57" spans="1:9" s="133" customFormat="1" ht="9" customHeight="1">
      <c r="A57" s="157" t="s">
        <v>369</v>
      </c>
      <c r="B57" s="127"/>
      <c r="C57" s="156">
        <v>231202</v>
      </c>
      <c r="D57" s="156">
        <v>3833639.97</v>
      </c>
      <c r="E57" s="156">
        <f aca="true" t="shared" si="10" ref="E57:E64">SUM(C57:D57)</f>
        <v>4064841.97</v>
      </c>
      <c r="F57" s="156">
        <v>4064841.97</v>
      </c>
      <c r="G57" s="156">
        <v>2650261.99</v>
      </c>
      <c r="H57" s="263">
        <f t="shared" si="9"/>
        <v>0</v>
      </c>
      <c r="I57" s="264"/>
    </row>
    <row r="58" spans="1:9" s="133" customFormat="1" ht="9" customHeight="1">
      <c r="A58" s="157" t="s">
        <v>370</v>
      </c>
      <c r="B58" s="127"/>
      <c r="C58" s="156">
        <v>13080</v>
      </c>
      <c r="D58" s="156">
        <v>-734</v>
      </c>
      <c r="E58" s="156">
        <f t="shared" si="10"/>
        <v>12346</v>
      </c>
      <c r="F58" s="156">
        <v>12346</v>
      </c>
      <c r="G58" s="156">
        <v>12346</v>
      </c>
      <c r="H58" s="263">
        <f t="shared" si="9"/>
        <v>0</v>
      </c>
      <c r="I58" s="264"/>
    </row>
    <row r="59" spans="1:9" s="133" customFormat="1" ht="9" customHeight="1">
      <c r="A59" s="157" t="s">
        <v>371</v>
      </c>
      <c r="B59" s="127"/>
      <c r="C59" s="156">
        <v>1250002</v>
      </c>
      <c r="D59" s="156">
        <v>106697937.09</v>
      </c>
      <c r="E59" s="156">
        <f t="shared" si="10"/>
        <v>107947939.09</v>
      </c>
      <c r="F59" s="156">
        <v>107947939.09</v>
      </c>
      <c r="G59" s="156">
        <v>107947939.09</v>
      </c>
      <c r="H59" s="263">
        <f t="shared" si="9"/>
        <v>0</v>
      </c>
      <c r="I59" s="264"/>
    </row>
    <row r="60" spans="1:9" s="133" customFormat="1" ht="9" customHeight="1">
      <c r="A60" s="157" t="s">
        <v>372</v>
      </c>
      <c r="B60" s="127"/>
      <c r="C60" s="156">
        <v>0</v>
      </c>
      <c r="D60" s="156">
        <v>0</v>
      </c>
      <c r="E60" s="156">
        <f t="shared" si="10"/>
        <v>0</v>
      </c>
      <c r="F60" s="156">
        <v>0</v>
      </c>
      <c r="G60" s="156">
        <v>0</v>
      </c>
      <c r="H60" s="263">
        <f t="shared" si="9"/>
        <v>0</v>
      </c>
      <c r="I60" s="264"/>
    </row>
    <row r="61" spans="1:9" s="133" customFormat="1" ht="9" customHeight="1">
      <c r="A61" s="157" t="s">
        <v>373</v>
      </c>
      <c r="B61" s="127"/>
      <c r="C61" s="156">
        <v>1513260.28</v>
      </c>
      <c r="D61" s="156">
        <v>78415278.65</v>
      </c>
      <c r="E61" s="156">
        <f t="shared" si="10"/>
        <v>79928538.93</v>
      </c>
      <c r="F61" s="156">
        <v>79928420.93</v>
      </c>
      <c r="G61" s="156">
        <v>48336700.6</v>
      </c>
      <c r="H61" s="263">
        <f t="shared" si="9"/>
        <v>118</v>
      </c>
      <c r="I61" s="264"/>
    </row>
    <row r="62" spans="1:9" s="133" customFormat="1" ht="9" customHeight="1">
      <c r="A62" s="157" t="s">
        <v>374</v>
      </c>
      <c r="B62" s="127"/>
      <c r="C62" s="156">
        <v>0</v>
      </c>
      <c r="D62" s="156">
        <v>1255450</v>
      </c>
      <c r="E62" s="156">
        <f t="shared" si="10"/>
        <v>1255450</v>
      </c>
      <c r="F62" s="156">
        <v>1255450</v>
      </c>
      <c r="G62" s="156">
        <v>55500</v>
      </c>
      <c r="H62" s="263">
        <f t="shared" si="9"/>
        <v>0</v>
      </c>
      <c r="I62" s="264"/>
    </row>
    <row r="63" spans="1:9" s="133" customFormat="1" ht="9" customHeight="1">
      <c r="A63" s="157" t="s">
        <v>375</v>
      </c>
      <c r="B63" s="127"/>
      <c r="C63" s="156">
        <v>0</v>
      </c>
      <c r="D63" s="156">
        <v>5000000</v>
      </c>
      <c r="E63" s="156">
        <f t="shared" si="10"/>
        <v>5000000</v>
      </c>
      <c r="F63" s="156">
        <v>5000000</v>
      </c>
      <c r="G63" s="156">
        <v>5000000</v>
      </c>
      <c r="H63" s="263">
        <f t="shared" si="9"/>
        <v>0</v>
      </c>
      <c r="I63" s="264"/>
    </row>
    <row r="64" spans="1:9" s="133" customFormat="1" ht="9" customHeight="1">
      <c r="A64" s="157" t="s">
        <v>376</v>
      </c>
      <c r="B64" s="127"/>
      <c r="C64" s="156">
        <v>1404302</v>
      </c>
      <c r="D64" s="156">
        <v>-291172.82</v>
      </c>
      <c r="E64" s="156">
        <f t="shared" si="10"/>
        <v>1113129.18</v>
      </c>
      <c r="F64" s="156">
        <v>1113129.18</v>
      </c>
      <c r="G64" s="156">
        <v>48021.59</v>
      </c>
      <c r="H64" s="263">
        <f t="shared" si="9"/>
        <v>0</v>
      </c>
      <c r="I64" s="264"/>
    </row>
    <row r="65" spans="1:9" s="133" customFormat="1" ht="2.25" customHeight="1">
      <c r="A65" s="129"/>
      <c r="B65" s="127"/>
      <c r="C65" s="127"/>
      <c r="D65" s="127"/>
      <c r="E65" s="127"/>
      <c r="F65" s="127"/>
      <c r="G65" s="127"/>
      <c r="H65" s="128"/>
      <c r="I65" s="127"/>
    </row>
    <row r="66" spans="1:9" s="133" customFormat="1" ht="9" customHeight="1">
      <c r="A66" s="155" t="s">
        <v>377</v>
      </c>
      <c r="B66" s="127"/>
      <c r="C66" s="156">
        <f>SUM(C67:C69)</f>
        <v>90654629</v>
      </c>
      <c r="D66" s="156">
        <f>SUM(D67:D69)</f>
        <v>1043237945.6099999</v>
      </c>
      <c r="E66" s="156">
        <f>SUM(E67:E69)</f>
        <v>1133892574.61</v>
      </c>
      <c r="F66" s="156">
        <f>SUM(F67:F69)</f>
        <v>687291936.29</v>
      </c>
      <c r="G66" s="156">
        <f>SUM(G67:G69)</f>
        <v>687291936.29</v>
      </c>
      <c r="H66" s="263">
        <f>SUM(H67:I69)</f>
        <v>446600638.31999993</v>
      </c>
      <c r="I66" s="264"/>
    </row>
    <row r="67" spans="1:9" s="133" customFormat="1" ht="9" customHeight="1">
      <c r="A67" s="157" t="s">
        <v>378</v>
      </c>
      <c r="B67" s="127"/>
      <c r="C67" s="156">
        <v>90654629</v>
      </c>
      <c r="D67" s="156">
        <v>1040894128.05</v>
      </c>
      <c r="E67" s="156">
        <f>SUM(C67:D67)</f>
        <v>1131548757.05</v>
      </c>
      <c r="F67" s="156">
        <v>684948118.73</v>
      </c>
      <c r="G67" s="156">
        <v>684948118.73</v>
      </c>
      <c r="H67" s="263">
        <f>+E67-F67</f>
        <v>446600638.31999993</v>
      </c>
      <c r="I67" s="264"/>
    </row>
    <row r="68" spans="1:9" s="133" customFormat="1" ht="9" customHeight="1">
      <c r="A68" s="157" t="s">
        <v>379</v>
      </c>
      <c r="B68" s="127"/>
      <c r="C68" s="156">
        <v>0</v>
      </c>
      <c r="D68" s="156">
        <v>2343817.56</v>
      </c>
      <c r="E68" s="156">
        <f>SUM(C68:D68)</f>
        <v>2343817.56</v>
      </c>
      <c r="F68" s="156">
        <v>2343817.56</v>
      </c>
      <c r="G68" s="156">
        <v>2343817.56</v>
      </c>
      <c r="H68" s="263">
        <f>+E68-F68</f>
        <v>0</v>
      </c>
      <c r="I68" s="264"/>
    </row>
    <row r="69" spans="1:9" s="133" customFormat="1" ht="9" customHeight="1">
      <c r="A69" s="157" t="s">
        <v>380</v>
      </c>
      <c r="B69" s="127"/>
      <c r="C69" s="156">
        <v>0</v>
      </c>
      <c r="D69" s="156">
        <v>0</v>
      </c>
      <c r="E69" s="156">
        <f>SUM(C69:D69)</f>
        <v>0</v>
      </c>
      <c r="F69" s="156">
        <v>0</v>
      </c>
      <c r="G69" s="156">
        <v>0</v>
      </c>
      <c r="H69" s="263">
        <f>+E69-F69</f>
        <v>0</v>
      </c>
      <c r="I69" s="264"/>
    </row>
    <row r="70" spans="1:9" s="133" customFormat="1" ht="2.25" customHeight="1">
      <c r="A70" s="129"/>
      <c r="B70" s="127"/>
      <c r="C70" s="127"/>
      <c r="D70" s="127"/>
      <c r="E70" s="127"/>
      <c r="F70" s="127"/>
      <c r="G70" s="127"/>
      <c r="H70" s="128"/>
      <c r="I70" s="127"/>
    </row>
    <row r="71" spans="1:9" s="133" customFormat="1" ht="9" customHeight="1">
      <c r="A71" s="159" t="s">
        <v>381</v>
      </c>
      <c r="B71" s="127"/>
      <c r="C71" s="158">
        <f>SUM(C72:C79)</f>
        <v>7294101.62</v>
      </c>
      <c r="D71" s="158">
        <f>SUM(D72:D79)</f>
        <v>-7294101.62</v>
      </c>
      <c r="E71" s="158">
        <f>SUM(E72:E79)</f>
        <v>0</v>
      </c>
      <c r="F71" s="158">
        <f>SUM(F72:F79)</f>
        <v>0</v>
      </c>
      <c r="G71" s="158">
        <f>SUM(G72:G79)</f>
        <v>0</v>
      </c>
      <c r="H71" s="275">
        <f>SUM(H72:I79)</f>
        <v>0</v>
      </c>
      <c r="I71" s="270"/>
    </row>
    <row r="72" spans="1:9" s="133" customFormat="1" ht="9" customHeight="1">
      <c r="A72" s="157" t="s">
        <v>382</v>
      </c>
      <c r="B72" s="127"/>
      <c r="C72" s="158">
        <v>0</v>
      </c>
      <c r="D72" s="158">
        <v>0</v>
      </c>
      <c r="E72" s="158">
        <f>SUM(C72:D72)</f>
        <v>0</v>
      </c>
      <c r="F72" s="158">
        <v>0</v>
      </c>
      <c r="G72" s="158">
        <v>0</v>
      </c>
      <c r="H72" s="263">
        <f aca="true" t="shared" si="11" ref="H72:H79">+E72-F72</f>
        <v>0</v>
      </c>
      <c r="I72" s="264"/>
    </row>
    <row r="73" spans="1:9" s="133" customFormat="1" ht="9" customHeight="1">
      <c r="A73" s="157" t="s">
        <v>383</v>
      </c>
      <c r="B73" s="127"/>
      <c r="C73" s="156">
        <v>0</v>
      </c>
      <c r="D73" s="156">
        <v>0</v>
      </c>
      <c r="E73" s="156">
        <f>SUM(C73:D73)</f>
        <v>0</v>
      </c>
      <c r="F73" s="156">
        <v>0</v>
      </c>
      <c r="G73" s="156">
        <v>0</v>
      </c>
      <c r="H73" s="263">
        <f t="shared" si="11"/>
        <v>0</v>
      </c>
      <c r="I73" s="264"/>
    </row>
    <row r="74" spans="1:9" s="133" customFormat="1" ht="9" customHeight="1">
      <c r="A74" s="157" t="s">
        <v>384</v>
      </c>
      <c r="B74" s="127"/>
      <c r="C74" s="156">
        <v>0</v>
      </c>
      <c r="D74" s="156">
        <v>0</v>
      </c>
      <c r="E74" s="156">
        <f>SUM(C74:D74)</f>
        <v>0</v>
      </c>
      <c r="F74" s="156">
        <v>0</v>
      </c>
      <c r="G74" s="156">
        <v>0</v>
      </c>
      <c r="H74" s="263">
        <f t="shared" si="11"/>
        <v>0</v>
      </c>
      <c r="I74" s="264"/>
    </row>
    <row r="75" spans="1:9" s="133" customFormat="1" ht="9" customHeight="1">
      <c r="A75" s="157" t="s">
        <v>385</v>
      </c>
      <c r="B75" s="127"/>
      <c r="C75" s="156">
        <v>0</v>
      </c>
      <c r="D75" s="156">
        <v>0</v>
      </c>
      <c r="E75" s="156">
        <f>SUM(C75:D75)</f>
        <v>0</v>
      </c>
      <c r="F75" s="156">
        <v>0</v>
      </c>
      <c r="G75" s="156">
        <v>0</v>
      </c>
      <c r="H75" s="263">
        <f t="shared" si="11"/>
        <v>0</v>
      </c>
      <c r="I75" s="264"/>
    </row>
    <row r="76" spans="1:9" s="133" customFormat="1" ht="9" customHeight="1">
      <c r="A76" s="271" t="s">
        <v>386</v>
      </c>
      <c r="B76" s="127"/>
      <c r="C76" s="268">
        <v>7294101.62</v>
      </c>
      <c r="D76" s="268">
        <v>-7294101.62</v>
      </c>
      <c r="E76" s="268">
        <f>SUM(C76:D77)</f>
        <v>0</v>
      </c>
      <c r="F76" s="268">
        <v>0</v>
      </c>
      <c r="G76" s="268">
        <v>0</v>
      </c>
      <c r="H76" s="269">
        <f t="shared" si="11"/>
        <v>0</v>
      </c>
      <c r="I76" s="270"/>
    </row>
    <row r="77" spans="1:9" s="133" customFormat="1" ht="9" customHeight="1">
      <c r="A77" s="271"/>
      <c r="B77" s="127"/>
      <c r="C77" s="268"/>
      <c r="D77" s="268"/>
      <c r="E77" s="268"/>
      <c r="F77" s="268"/>
      <c r="G77" s="268"/>
      <c r="H77" s="269"/>
      <c r="I77" s="270"/>
    </row>
    <row r="78" spans="1:9" s="133" customFormat="1" ht="9" customHeight="1">
      <c r="A78" s="157" t="s">
        <v>387</v>
      </c>
      <c r="B78" s="127"/>
      <c r="C78" s="156">
        <v>0</v>
      </c>
      <c r="D78" s="156">
        <v>0</v>
      </c>
      <c r="E78" s="156">
        <f>SUM(C78:D78)</f>
        <v>0</v>
      </c>
      <c r="F78" s="156">
        <v>0</v>
      </c>
      <c r="G78" s="156">
        <v>0</v>
      </c>
      <c r="H78" s="263">
        <f t="shared" si="11"/>
        <v>0</v>
      </c>
      <c r="I78" s="264"/>
    </row>
    <row r="79" spans="1:9" s="133" customFormat="1" ht="9" customHeight="1">
      <c r="A79" s="157" t="s">
        <v>388</v>
      </c>
      <c r="B79" s="127"/>
      <c r="C79" s="158">
        <v>0</v>
      </c>
      <c r="D79" s="158">
        <v>0</v>
      </c>
      <c r="E79" s="158">
        <f>SUM(C79:D79)</f>
        <v>0</v>
      </c>
      <c r="F79" s="158">
        <v>0</v>
      </c>
      <c r="G79" s="158">
        <v>0</v>
      </c>
      <c r="H79" s="263">
        <f t="shared" si="11"/>
        <v>0</v>
      </c>
      <c r="I79" s="264"/>
    </row>
    <row r="80" spans="1:9" s="133" customFormat="1" ht="2.25" customHeight="1">
      <c r="A80" s="129"/>
      <c r="B80" s="127"/>
      <c r="C80" s="127"/>
      <c r="D80" s="127"/>
      <c r="E80" s="127"/>
      <c r="F80" s="127"/>
      <c r="G80" s="127"/>
      <c r="H80" s="128"/>
      <c r="I80" s="127"/>
    </row>
    <row r="81" spans="1:9" s="133" customFormat="1" ht="9" customHeight="1">
      <c r="A81" s="155" t="s">
        <v>389</v>
      </c>
      <c r="B81" s="127"/>
      <c r="C81" s="156">
        <f>SUM(C82:C84)</f>
        <v>2484476740</v>
      </c>
      <c r="D81" s="156">
        <f>SUM(D82:D84)</f>
        <v>153421151.06</v>
      </c>
      <c r="E81" s="156">
        <f>SUM(E82:E84)</f>
        <v>2637897891.06</v>
      </c>
      <c r="F81" s="156">
        <f>SUM(F82:F84)</f>
        <v>2637897891.06</v>
      </c>
      <c r="G81" s="156">
        <f>SUM(G82:G84)</f>
        <v>2637897891.06</v>
      </c>
      <c r="H81" s="263">
        <f>SUM(H82:I84)</f>
        <v>0</v>
      </c>
      <c r="I81" s="264"/>
    </row>
    <row r="82" spans="1:9" s="133" customFormat="1" ht="9" customHeight="1">
      <c r="A82" s="157" t="s">
        <v>390</v>
      </c>
      <c r="B82" s="127"/>
      <c r="C82" s="156">
        <v>2484476740</v>
      </c>
      <c r="D82" s="156">
        <v>152078723.11</v>
      </c>
      <c r="E82" s="156">
        <f>SUM(C82:D82)</f>
        <v>2636555463.11</v>
      </c>
      <c r="F82" s="156">
        <v>2636555463.11</v>
      </c>
      <c r="G82" s="156">
        <v>2636555463.11</v>
      </c>
      <c r="H82" s="263">
        <f>+E82-F82</f>
        <v>0</v>
      </c>
      <c r="I82" s="264"/>
    </row>
    <row r="83" spans="1:9" s="133" customFormat="1" ht="9" customHeight="1">
      <c r="A83" s="157" t="s">
        <v>391</v>
      </c>
      <c r="B83" s="127"/>
      <c r="C83" s="156">
        <v>0</v>
      </c>
      <c r="D83" s="156">
        <v>0</v>
      </c>
      <c r="E83" s="156">
        <f>SUM(C83:D83)</f>
        <v>0</v>
      </c>
      <c r="F83" s="156">
        <v>0</v>
      </c>
      <c r="G83" s="156">
        <v>0</v>
      </c>
      <c r="H83" s="263">
        <f>+E83-F83</f>
        <v>0</v>
      </c>
      <c r="I83" s="264"/>
    </row>
    <row r="84" spans="1:9" s="133" customFormat="1" ht="9" customHeight="1">
      <c r="A84" s="157" t="s">
        <v>392</v>
      </c>
      <c r="B84" s="127"/>
      <c r="C84" s="156">
        <v>0</v>
      </c>
      <c r="D84" s="156">
        <v>1342427.95</v>
      </c>
      <c r="E84" s="156">
        <f>SUM(C84:D85)</f>
        <v>1342427.95</v>
      </c>
      <c r="F84" s="156">
        <v>1342427.95</v>
      </c>
      <c r="G84" s="156">
        <v>1342427.95</v>
      </c>
      <c r="H84" s="263">
        <f>+E84-F84</f>
        <v>0</v>
      </c>
      <c r="I84" s="264"/>
    </row>
    <row r="85" spans="1:9" s="133" customFormat="1" ht="2.25" customHeight="1">
      <c r="A85" s="129"/>
      <c r="B85" s="127"/>
      <c r="C85" s="127"/>
      <c r="D85" s="127"/>
      <c r="E85" s="127"/>
      <c r="F85" s="127"/>
      <c r="G85" s="127"/>
      <c r="H85" s="128"/>
      <c r="I85" s="127"/>
    </row>
    <row r="86" spans="1:9" s="133" customFormat="1" ht="9" customHeight="1">
      <c r="A86" s="155" t="s">
        <v>393</v>
      </c>
      <c r="B86" s="127"/>
      <c r="C86" s="156">
        <f>SUM(C87:C93)</f>
        <v>539491197.8</v>
      </c>
      <c r="D86" s="156">
        <f>SUM(D87:D93)</f>
        <v>147772799.27</v>
      </c>
      <c r="E86" s="156">
        <f>SUM(E87:E93)</f>
        <v>687263997.0699999</v>
      </c>
      <c r="F86" s="156">
        <v>687263997.07</v>
      </c>
      <c r="G86" s="156">
        <v>687263997.07</v>
      </c>
      <c r="H86" s="263">
        <f>SUM(H87:I93)</f>
        <v>0</v>
      </c>
      <c r="I86" s="264"/>
    </row>
    <row r="87" spans="1:9" s="133" customFormat="1" ht="9" customHeight="1">
      <c r="A87" s="157" t="s">
        <v>394</v>
      </c>
      <c r="B87" s="127"/>
      <c r="C87" s="156">
        <v>176644125.71</v>
      </c>
      <c r="D87" s="156">
        <v>60020472.07</v>
      </c>
      <c r="E87" s="156">
        <f>SUM(C87:D87)</f>
        <v>236664597.78</v>
      </c>
      <c r="F87" s="156">
        <v>236664597.78</v>
      </c>
      <c r="G87" s="156">
        <v>236664597.78</v>
      </c>
      <c r="H87" s="263">
        <f aca="true" t="shared" si="12" ref="H87:H93">+E87-F87</f>
        <v>0</v>
      </c>
      <c r="I87" s="264"/>
    </row>
    <row r="88" spans="1:9" s="133" customFormat="1" ht="9" customHeight="1">
      <c r="A88" s="157" t="s">
        <v>395</v>
      </c>
      <c r="B88" s="127"/>
      <c r="C88" s="156">
        <v>362847072.09</v>
      </c>
      <c r="D88" s="156">
        <v>87752327.2</v>
      </c>
      <c r="E88" s="156">
        <f aca="true" t="shared" si="13" ref="E88:E93">SUM(C88:D88)</f>
        <v>450599399.28999996</v>
      </c>
      <c r="F88" s="156">
        <v>450599399.29</v>
      </c>
      <c r="G88" s="156">
        <v>450599399.29</v>
      </c>
      <c r="H88" s="263">
        <f t="shared" si="12"/>
        <v>0</v>
      </c>
      <c r="I88" s="264"/>
    </row>
    <row r="89" spans="1:9" s="133" customFormat="1" ht="9" customHeight="1">
      <c r="A89" s="157" t="s">
        <v>396</v>
      </c>
      <c r="B89" s="127"/>
      <c r="C89" s="156">
        <v>0</v>
      </c>
      <c r="D89" s="156">
        <v>0</v>
      </c>
      <c r="E89" s="156">
        <f t="shared" si="13"/>
        <v>0</v>
      </c>
      <c r="F89" s="156">
        <v>0</v>
      </c>
      <c r="G89" s="156">
        <v>0</v>
      </c>
      <c r="H89" s="263">
        <f t="shared" si="12"/>
        <v>0</v>
      </c>
      <c r="I89" s="264"/>
    </row>
    <row r="90" spans="1:9" s="133" customFormat="1" ht="9" customHeight="1">
      <c r="A90" s="157" t="s">
        <v>397</v>
      </c>
      <c r="B90" s="127"/>
      <c r="C90" s="156">
        <v>0</v>
      </c>
      <c r="D90" s="156">
        <v>0</v>
      </c>
      <c r="E90" s="156">
        <f t="shared" si="13"/>
        <v>0</v>
      </c>
      <c r="F90" s="156">
        <v>0</v>
      </c>
      <c r="G90" s="156">
        <v>0</v>
      </c>
      <c r="H90" s="263">
        <f t="shared" si="12"/>
        <v>0</v>
      </c>
      <c r="I90" s="264"/>
    </row>
    <row r="91" spans="1:9" s="133" customFormat="1" ht="9" customHeight="1">
      <c r="A91" s="157" t="s">
        <v>398</v>
      </c>
      <c r="B91" s="127"/>
      <c r="C91" s="156">
        <v>0</v>
      </c>
      <c r="D91" s="156">
        <v>0</v>
      </c>
      <c r="E91" s="156">
        <f t="shared" si="13"/>
        <v>0</v>
      </c>
      <c r="F91" s="156">
        <v>0</v>
      </c>
      <c r="G91" s="156">
        <v>0</v>
      </c>
      <c r="H91" s="263">
        <f t="shared" si="12"/>
        <v>0</v>
      </c>
      <c r="I91" s="264"/>
    </row>
    <row r="92" spans="1:9" s="133" customFormat="1" ht="9" customHeight="1">
      <c r="A92" s="157" t="s">
        <v>399</v>
      </c>
      <c r="B92" s="127"/>
      <c r="C92" s="156">
        <v>0</v>
      </c>
      <c r="D92" s="156">
        <v>0</v>
      </c>
      <c r="E92" s="156">
        <f t="shared" si="13"/>
        <v>0</v>
      </c>
      <c r="F92" s="156">
        <v>0</v>
      </c>
      <c r="G92" s="156">
        <v>0</v>
      </c>
      <c r="H92" s="263">
        <f t="shared" si="12"/>
        <v>0</v>
      </c>
      <c r="I92" s="264"/>
    </row>
    <row r="93" spans="1:9" s="133" customFormat="1" ht="9" customHeight="1">
      <c r="A93" s="157" t="s">
        <v>400</v>
      </c>
      <c r="B93" s="127"/>
      <c r="C93" s="156">
        <v>0</v>
      </c>
      <c r="D93" s="156">
        <v>0</v>
      </c>
      <c r="E93" s="156">
        <f t="shared" si="13"/>
        <v>0</v>
      </c>
      <c r="F93" s="156">
        <v>0</v>
      </c>
      <c r="G93" s="156">
        <v>0</v>
      </c>
      <c r="H93" s="263">
        <f t="shared" si="12"/>
        <v>0</v>
      </c>
      <c r="I93" s="264"/>
    </row>
    <row r="94" spans="1:9" ht="3.75" customHeight="1">
      <c r="A94" s="117"/>
      <c r="B94" s="50"/>
      <c r="C94" s="50"/>
      <c r="D94" s="50"/>
      <c r="E94" s="50"/>
      <c r="F94" s="50"/>
      <c r="G94" s="50"/>
      <c r="H94" s="118"/>
      <c r="I94" s="50"/>
    </row>
    <row r="95" spans="1:9" ht="2.25" customHeight="1">
      <c r="A95" s="36"/>
      <c r="B95" s="32"/>
      <c r="C95" s="32"/>
      <c r="D95" s="32"/>
      <c r="E95" s="32"/>
      <c r="F95" s="32"/>
      <c r="G95" s="32"/>
      <c r="H95" s="37"/>
      <c r="I95" s="32"/>
    </row>
    <row r="96" spans="1:9" ht="9" customHeight="1">
      <c r="A96" s="153" t="s">
        <v>401</v>
      </c>
      <c r="B96" s="32"/>
      <c r="C96" s="154">
        <f>+C98+C107+C118+C129+C141+C152+C157+C167+C172</f>
        <v>13606605816</v>
      </c>
      <c r="D96" s="154">
        <f aca="true" t="shared" si="14" ref="D96:I96">+D98+D107+D118+D129+D141+D152+D157+D167+D172</f>
        <v>3072381103.28</v>
      </c>
      <c r="E96" s="154">
        <f t="shared" si="14"/>
        <v>16678986919.279999</v>
      </c>
      <c r="F96" s="154">
        <f t="shared" si="14"/>
        <v>16410492518.01</v>
      </c>
      <c r="G96" s="154">
        <f t="shared" si="14"/>
        <v>16382811909.060001</v>
      </c>
      <c r="H96" s="265">
        <f t="shared" si="14"/>
        <v>268494401.2700014</v>
      </c>
      <c r="I96" s="266">
        <f t="shared" si="14"/>
        <v>0</v>
      </c>
    </row>
    <row r="97" spans="1:9" ht="1.5" customHeight="1">
      <c r="A97" s="36"/>
      <c r="B97" s="32"/>
      <c r="C97" s="32"/>
      <c r="D97" s="32"/>
      <c r="E97" s="32"/>
      <c r="F97" s="32"/>
      <c r="G97" s="32"/>
      <c r="H97" s="37"/>
      <c r="I97" s="32"/>
    </row>
    <row r="98" spans="1:9" s="133" customFormat="1" ht="9" customHeight="1">
      <c r="A98" s="155" t="s">
        <v>329</v>
      </c>
      <c r="B98" s="127"/>
      <c r="C98" s="156">
        <f>SUM(C99:C105)</f>
        <v>17120456</v>
      </c>
      <c r="D98" s="156">
        <f>SUM(D99:D105)</f>
        <v>1099113835.24</v>
      </c>
      <c r="E98" s="156">
        <f>SUM(E99:E105)</f>
        <v>1116234291.24</v>
      </c>
      <c r="F98" s="156">
        <f>SUM(F99:F105)</f>
        <v>1114453131.2400002</v>
      </c>
      <c r="G98" s="156">
        <f>SUM(G99:G105)</f>
        <v>1114453131.2400002</v>
      </c>
      <c r="H98" s="263">
        <f>SUM(H99:I105)</f>
        <v>1781159.9999999106</v>
      </c>
      <c r="I98" s="264"/>
    </row>
    <row r="99" spans="1:9" s="133" customFormat="1" ht="9" customHeight="1">
      <c r="A99" s="157" t="s">
        <v>330</v>
      </c>
      <c r="B99" s="127"/>
      <c r="C99" s="156">
        <v>10661307</v>
      </c>
      <c r="D99" s="156">
        <v>421363542.59</v>
      </c>
      <c r="E99" s="156">
        <f>SUM(C99:D99)</f>
        <v>432024849.59</v>
      </c>
      <c r="F99" s="156">
        <v>431064818.36</v>
      </c>
      <c r="G99" s="156">
        <v>431064818.36</v>
      </c>
      <c r="H99" s="263">
        <f aca="true" t="shared" si="15" ref="H99:H105">+E99-F99</f>
        <v>960031.2299999595</v>
      </c>
      <c r="I99" s="264"/>
    </row>
    <row r="100" spans="1:9" s="133" customFormat="1" ht="9" customHeight="1">
      <c r="A100" s="157" t="s">
        <v>331</v>
      </c>
      <c r="B100" s="127"/>
      <c r="C100" s="156">
        <v>0</v>
      </c>
      <c r="D100" s="156">
        <v>12516089.74</v>
      </c>
      <c r="E100" s="156">
        <f aca="true" t="shared" si="16" ref="E100:E105">SUM(C100:D100)</f>
        <v>12516089.74</v>
      </c>
      <c r="F100" s="156">
        <v>12432089.5</v>
      </c>
      <c r="G100" s="156">
        <v>12432089.5</v>
      </c>
      <c r="H100" s="263">
        <f t="shared" si="15"/>
        <v>84000.24000000022</v>
      </c>
      <c r="I100" s="264"/>
    </row>
    <row r="101" spans="1:9" s="133" customFormat="1" ht="9" customHeight="1">
      <c r="A101" s="157" t="s">
        <v>332</v>
      </c>
      <c r="B101" s="127"/>
      <c r="C101" s="156">
        <v>2429732</v>
      </c>
      <c r="D101" s="156">
        <v>161507942.32</v>
      </c>
      <c r="E101" s="156">
        <f t="shared" si="16"/>
        <v>163937674.32</v>
      </c>
      <c r="F101" s="156">
        <v>163408805.59</v>
      </c>
      <c r="G101" s="156">
        <v>163408805.59</v>
      </c>
      <c r="H101" s="263">
        <f t="shared" si="15"/>
        <v>528868.7299999893</v>
      </c>
      <c r="I101" s="264"/>
    </row>
    <row r="102" spans="1:9" s="133" customFormat="1" ht="9" customHeight="1">
      <c r="A102" s="157" t="s">
        <v>333</v>
      </c>
      <c r="B102" s="127"/>
      <c r="C102" s="156">
        <v>2497090</v>
      </c>
      <c r="D102" s="156">
        <v>153377992.31</v>
      </c>
      <c r="E102" s="156">
        <f t="shared" si="16"/>
        <v>155875082.31</v>
      </c>
      <c r="F102" s="156">
        <v>155725885.33</v>
      </c>
      <c r="G102" s="156">
        <v>155725885.33</v>
      </c>
      <c r="H102" s="263">
        <f t="shared" si="15"/>
        <v>149196.97999998927</v>
      </c>
      <c r="I102" s="264"/>
    </row>
    <row r="103" spans="1:9" s="133" customFormat="1" ht="9" customHeight="1">
      <c r="A103" s="157" t="s">
        <v>334</v>
      </c>
      <c r="B103" s="127"/>
      <c r="C103" s="156">
        <v>1015732</v>
      </c>
      <c r="D103" s="156">
        <v>335761481.34</v>
      </c>
      <c r="E103" s="156">
        <f t="shared" si="16"/>
        <v>336777213.34</v>
      </c>
      <c r="F103" s="156">
        <v>336739817.25</v>
      </c>
      <c r="G103" s="156">
        <v>336739817.25</v>
      </c>
      <c r="H103" s="263">
        <f t="shared" si="15"/>
        <v>37396.089999973774</v>
      </c>
      <c r="I103" s="264"/>
    </row>
    <row r="104" spans="1:9" s="133" customFormat="1" ht="9" customHeight="1">
      <c r="A104" s="157" t="s">
        <v>335</v>
      </c>
      <c r="B104" s="127"/>
      <c r="C104" s="156">
        <v>0</v>
      </c>
      <c r="D104" s="156">
        <v>0</v>
      </c>
      <c r="E104" s="156">
        <f t="shared" si="16"/>
        <v>0</v>
      </c>
      <c r="F104" s="156">
        <v>0</v>
      </c>
      <c r="G104" s="156">
        <v>0</v>
      </c>
      <c r="H104" s="263">
        <f t="shared" si="15"/>
        <v>0</v>
      </c>
      <c r="I104" s="264"/>
    </row>
    <row r="105" spans="1:9" s="133" customFormat="1" ht="9" customHeight="1">
      <c r="A105" s="157" t="s">
        <v>336</v>
      </c>
      <c r="B105" s="127"/>
      <c r="C105" s="156">
        <v>516595</v>
      </c>
      <c r="D105" s="156">
        <v>14586786.94</v>
      </c>
      <c r="E105" s="156">
        <f t="shared" si="16"/>
        <v>15103381.94</v>
      </c>
      <c r="F105" s="156">
        <v>15081715.21</v>
      </c>
      <c r="G105" s="156">
        <v>15081715.21</v>
      </c>
      <c r="H105" s="263">
        <f t="shared" si="15"/>
        <v>21666.729999998584</v>
      </c>
      <c r="I105" s="264"/>
    </row>
    <row r="106" spans="1:9" s="133" customFormat="1" ht="3.75" customHeight="1">
      <c r="A106" s="129"/>
      <c r="B106" s="127"/>
      <c r="C106" s="127"/>
      <c r="D106" s="127"/>
      <c r="E106" s="127"/>
      <c r="F106" s="127"/>
      <c r="G106" s="127"/>
      <c r="H106" s="128"/>
      <c r="I106" s="127"/>
    </row>
    <row r="107" spans="1:9" s="133" customFormat="1" ht="9" customHeight="1">
      <c r="A107" s="155" t="s">
        <v>337</v>
      </c>
      <c r="B107" s="127"/>
      <c r="C107" s="156">
        <f aca="true" t="shared" si="17" ref="C107:I107">SUM(C108:C116)</f>
        <v>2951000</v>
      </c>
      <c r="D107" s="156">
        <f t="shared" si="17"/>
        <v>-1167385.2400000002</v>
      </c>
      <c r="E107" s="156">
        <f t="shared" si="17"/>
        <v>1783614.7599999998</v>
      </c>
      <c r="F107" s="156">
        <f t="shared" si="17"/>
        <v>1582820.56</v>
      </c>
      <c r="G107" s="156">
        <f t="shared" si="17"/>
        <v>1543749.53</v>
      </c>
      <c r="H107" s="263">
        <f t="shared" si="17"/>
        <v>200794.19999999975</v>
      </c>
      <c r="I107" s="264">
        <f t="shared" si="17"/>
        <v>0</v>
      </c>
    </row>
    <row r="108" spans="1:9" s="133" customFormat="1" ht="9.75" customHeight="1">
      <c r="A108" s="157" t="s">
        <v>338</v>
      </c>
      <c r="B108" s="127"/>
      <c r="C108" s="158">
        <v>48000</v>
      </c>
      <c r="D108" s="158">
        <v>77357</v>
      </c>
      <c r="E108" s="158">
        <f>SUM(C108:D108)</f>
        <v>125357</v>
      </c>
      <c r="F108" s="158">
        <v>117994.84</v>
      </c>
      <c r="G108" s="158">
        <v>117994.84</v>
      </c>
      <c r="H108" s="263">
        <f aca="true" t="shared" si="18" ref="H108:H116">+E108-F108</f>
        <v>7362.1600000000035</v>
      </c>
      <c r="I108" s="264"/>
    </row>
    <row r="109" spans="1:9" s="133" customFormat="1" ht="9" customHeight="1">
      <c r="A109" s="157" t="s">
        <v>339</v>
      </c>
      <c r="B109" s="127"/>
      <c r="C109" s="156">
        <v>2613000</v>
      </c>
      <c r="D109" s="156">
        <v>-2112756.97</v>
      </c>
      <c r="E109" s="158">
        <f aca="true" t="shared" si="19" ref="E109:E116">SUM(C109:D109)</f>
        <v>500243.0299999998</v>
      </c>
      <c r="F109" s="156">
        <v>488929.58</v>
      </c>
      <c r="G109" s="156">
        <v>449858.55</v>
      </c>
      <c r="H109" s="263">
        <f t="shared" si="18"/>
        <v>11313.449999999779</v>
      </c>
      <c r="I109" s="264"/>
    </row>
    <row r="110" spans="1:9" s="133" customFormat="1" ht="9" customHeight="1">
      <c r="A110" s="157" t="s">
        <v>340</v>
      </c>
      <c r="B110" s="127"/>
      <c r="C110" s="158">
        <v>0</v>
      </c>
      <c r="D110" s="158">
        <v>0</v>
      </c>
      <c r="E110" s="158">
        <f t="shared" si="19"/>
        <v>0</v>
      </c>
      <c r="F110" s="158">
        <v>0</v>
      </c>
      <c r="G110" s="158">
        <v>0</v>
      </c>
      <c r="H110" s="263">
        <f t="shared" si="18"/>
        <v>0</v>
      </c>
      <c r="I110" s="264"/>
    </row>
    <row r="111" spans="1:9" s="133" customFormat="1" ht="9" customHeight="1">
      <c r="A111" s="157" t="s">
        <v>341</v>
      </c>
      <c r="B111" s="127"/>
      <c r="C111" s="156">
        <v>0</v>
      </c>
      <c r="D111" s="156">
        <v>522700</v>
      </c>
      <c r="E111" s="158">
        <f t="shared" si="19"/>
        <v>522700</v>
      </c>
      <c r="F111" s="156">
        <v>408681.26</v>
      </c>
      <c r="G111" s="156">
        <v>408681.26</v>
      </c>
      <c r="H111" s="263">
        <f t="shared" si="18"/>
        <v>114018.73999999999</v>
      </c>
      <c r="I111" s="264"/>
    </row>
    <row r="112" spans="1:9" s="133" customFormat="1" ht="9" customHeight="1">
      <c r="A112" s="157" t="s">
        <v>342</v>
      </c>
      <c r="B112" s="127"/>
      <c r="C112" s="156">
        <v>0</v>
      </c>
      <c r="D112" s="156">
        <v>0</v>
      </c>
      <c r="E112" s="158">
        <f t="shared" si="19"/>
        <v>0</v>
      </c>
      <c r="F112" s="156">
        <v>0</v>
      </c>
      <c r="G112" s="156">
        <v>0</v>
      </c>
      <c r="H112" s="263">
        <f t="shared" si="18"/>
        <v>0</v>
      </c>
      <c r="I112" s="264"/>
    </row>
    <row r="113" spans="1:9" s="133" customFormat="1" ht="9" customHeight="1">
      <c r="A113" s="157" t="s">
        <v>343</v>
      </c>
      <c r="B113" s="127"/>
      <c r="C113" s="156">
        <v>10000</v>
      </c>
      <c r="D113" s="156">
        <v>57530</v>
      </c>
      <c r="E113" s="158">
        <f t="shared" si="19"/>
        <v>67530</v>
      </c>
      <c r="F113" s="156">
        <v>67530</v>
      </c>
      <c r="G113" s="156">
        <v>67530</v>
      </c>
      <c r="H113" s="263">
        <f t="shared" si="18"/>
        <v>0</v>
      </c>
      <c r="I113" s="264"/>
    </row>
    <row r="114" spans="1:9" s="133" customFormat="1" ht="9" customHeight="1">
      <c r="A114" s="157" t="s">
        <v>344</v>
      </c>
      <c r="B114" s="127"/>
      <c r="C114" s="158">
        <v>280000</v>
      </c>
      <c r="D114" s="158">
        <v>205000</v>
      </c>
      <c r="E114" s="158">
        <f t="shared" si="19"/>
        <v>485000</v>
      </c>
      <c r="F114" s="158">
        <v>436810.2</v>
      </c>
      <c r="G114" s="158">
        <v>436810.2</v>
      </c>
      <c r="H114" s="263">
        <f t="shared" si="18"/>
        <v>48189.79999999999</v>
      </c>
      <c r="I114" s="264"/>
    </row>
    <row r="115" spans="1:9" s="133" customFormat="1" ht="9" customHeight="1">
      <c r="A115" s="157" t="s">
        <v>345</v>
      </c>
      <c r="B115" s="127"/>
      <c r="C115" s="156">
        <v>0</v>
      </c>
      <c r="D115" s="156">
        <v>0</v>
      </c>
      <c r="E115" s="158">
        <f t="shared" si="19"/>
        <v>0</v>
      </c>
      <c r="F115" s="156">
        <v>0</v>
      </c>
      <c r="G115" s="156">
        <v>0</v>
      </c>
      <c r="H115" s="263">
        <f t="shared" si="18"/>
        <v>0</v>
      </c>
      <c r="I115" s="264"/>
    </row>
    <row r="116" spans="1:9" s="133" customFormat="1" ht="9" customHeight="1">
      <c r="A116" s="157" t="s">
        <v>346</v>
      </c>
      <c r="B116" s="127"/>
      <c r="C116" s="156">
        <v>0</v>
      </c>
      <c r="D116" s="156">
        <v>82784.73</v>
      </c>
      <c r="E116" s="158">
        <f t="shared" si="19"/>
        <v>82784.73</v>
      </c>
      <c r="F116" s="156">
        <v>62874.68</v>
      </c>
      <c r="G116" s="156">
        <v>62874.68</v>
      </c>
      <c r="H116" s="263">
        <f t="shared" si="18"/>
        <v>19910.049999999996</v>
      </c>
      <c r="I116" s="264"/>
    </row>
    <row r="117" spans="1:9" s="133" customFormat="1" ht="1.5" customHeight="1">
      <c r="A117" s="129"/>
      <c r="B117" s="127"/>
      <c r="C117" s="127"/>
      <c r="D117" s="127"/>
      <c r="E117" s="127"/>
      <c r="F117" s="127"/>
      <c r="G117" s="127"/>
      <c r="H117" s="128"/>
      <c r="I117" s="127"/>
    </row>
    <row r="118" spans="1:9" s="133" customFormat="1" ht="9" customHeight="1">
      <c r="A118" s="155" t="s">
        <v>347</v>
      </c>
      <c r="B118" s="127"/>
      <c r="C118" s="156">
        <f aca="true" t="shared" si="20" ref="C118:I118">SUM(C119:C127)</f>
        <v>18744087</v>
      </c>
      <c r="D118" s="156">
        <f t="shared" si="20"/>
        <v>209706671.87</v>
      </c>
      <c r="E118" s="156">
        <f t="shared" si="20"/>
        <v>228450758.87</v>
      </c>
      <c r="F118" s="156">
        <f t="shared" si="20"/>
        <v>228187836.23000002</v>
      </c>
      <c r="G118" s="156">
        <f t="shared" si="20"/>
        <v>203936486.93</v>
      </c>
      <c r="H118" s="263">
        <f t="shared" si="20"/>
        <v>262922.6399999965</v>
      </c>
      <c r="I118" s="264">
        <f t="shared" si="20"/>
        <v>0</v>
      </c>
    </row>
    <row r="119" spans="1:9" s="133" customFormat="1" ht="9" customHeight="1">
      <c r="A119" s="157" t="s">
        <v>348</v>
      </c>
      <c r="B119" s="127"/>
      <c r="C119" s="156">
        <v>0</v>
      </c>
      <c r="D119" s="156">
        <v>45059386.71</v>
      </c>
      <c r="E119" s="156">
        <f>SUM(C119:D119)</f>
        <v>45059386.71</v>
      </c>
      <c r="F119" s="156">
        <v>45010585.45</v>
      </c>
      <c r="G119" s="156">
        <v>45010585.45</v>
      </c>
      <c r="H119" s="263">
        <f aca="true" t="shared" si="21" ref="H119:H127">+E119-F119</f>
        <v>48801.259999997914</v>
      </c>
      <c r="I119" s="264"/>
    </row>
    <row r="120" spans="1:9" s="133" customFormat="1" ht="9" customHeight="1">
      <c r="A120" s="157" t="s">
        <v>349</v>
      </c>
      <c r="B120" s="127"/>
      <c r="C120" s="156">
        <v>6327373</v>
      </c>
      <c r="D120" s="156">
        <v>-6307373</v>
      </c>
      <c r="E120" s="156">
        <f aca="true" t="shared" si="22" ref="E120:E127">SUM(C120:D120)</f>
        <v>20000</v>
      </c>
      <c r="F120" s="156">
        <v>0</v>
      </c>
      <c r="G120" s="156">
        <v>0</v>
      </c>
      <c r="H120" s="263">
        <f t="shared" si="21"/>
        <v>20000</v>
      </c>
      <c r="I120" s="264"/>
    </row>
    <row r="121" spans="1:9" s="133" customFormat="1" ht="9" customHeight="1">
      <c r="A121" s="157" t="s">
        <v>350</v>
      </c>
      <c r="B121" s="127"/>
      <c r="C121" s="158">
        <v>12181834</v>
      </c>
      <c r="D121" s="158">
        <v>-300054</v>
      </c>
      <c r="E121" s="156">
        <f t="shared" si="22"/>
        <v>11881780</v>
      </c>
      <c r="F121" s="158">
        <v>11702120.31</v>
      </c>
      <c r="G121" s="158">
        <v>11702120.31</v>
      </c>
      <c r="H121" s="263">
        <f t="shared" si="21"/>
        <v>179659.68999999948</v>
      </c>
      <c r="I121" s="264"/>
    </row>
    <row r="122" spans="1:9" s="133" customFormat="1" ht="9" customHeight="1">
      <c r="A122" s="157" t="s">
        <v>351</v>
      </c>
      <c r="B122" s="127"/>
      <c r="C122" s="156">
        <v>176880</v>
      </c>
      <c r="D122" s="156">
        <v>-35548.84</v>
      </c>
      <c r="E122" s="156">
        <f t="shared" si="22"/>
        <v>141331.16</v>
      </c>
      <c r="F122" s="156">
        <v>141331.16</v>
      </c>
      <c r="G122" s="156">
        <v>141331.16</v>
      </c>
      <c r="H122" s="263">
        <f t="shared" si="21"/>
        <v>0</v>
      </c>
      <c r="I122" s="264"/>
    </row>
    <row r="123" spans="1:9" s="133" customFormat="1" ht="9" customHeight="1">
      <c r="A123" s="157" t="s">
        <v>352</v>
      </c>
      <c r="B123" s="127"/>
      <c r="C123" s="158">
        <v>0</v>
      </c>
      <c r="D123" s="158">
        <v>105156561</v>
      </c>
      <c r="E123" s="156">
        <f t="shared" si="22"/>
        <v>105156561</v>
      </c>
      <c r="F123" s="158">
        <v>105156561</v>
      </c>
      <c r="G123" s="158">
        <v>105156561</v>
      </c>
      <c r="H123" s="263">
        <f t="shared" si="21"/>
        <v>0</v>
      </c>
      <c r="I123" s="264"/>
    </row>
    <row r="124" spans="1:9" s="133" customFormat="1" ht="9" customHeight="1">
      <c r="A124" s="157" t="s">
        <v>353</v>
      </c>
      <c r="B124" s="127"/>
      <c r="C124" s="156">
        <v>0</v>
      </c>
      <c r="D124" s="156">
        <v>79447</v>
      </c>
      <c r="E124" s="156">
        <f t="shared" si="22"/>
        <v>79447</v>
      </c>
      <c r="F124" s="156">
        <v>79447</v>
      </c>
      <c r="G124" s="156">
        <v>79447</v>
      </c>
      <c r="H124" s="263">
        <f t="shared" si="21"/>
        <v>0</v>
      </c>
      <c r="I124" s="264"/>
    </row>
    <row r="125" spans="1:9" s="133" customFormat="1" ht="9" customHeight="1">
      <c r="A125" s="157" t="s">
        <v>354</v>
      </c>
      <c r="B125" s="127"/>
      <c r="C125" s="156">
        <v>8000</v>
      </c>
      <c r="D125" s="156">
        <v>9599</v>
      </c>
      <c r="E125" s="156">
        <f t="shared" si="22"/>
        <v>17599</v>
      </c>
      <c r="F125" s="156">
        <v>3869.85</v>
      </c>
      <c r="G125" s="156">
        <v>3869.85</v>
      </c>
      <c r="H125" s="263">
        <f t="shared" si="21"/>
        <v>13729.15</v>
      </c>
      <c r="I125" s="264"/>
    </row>
    <row r="126" spans="1:9" s="133" customFormat="1" ht="9" customHeight="1">
      <c r="A126" s="157" t="s">
        <v>355</v>
      </c>
      <c r="B126" s="127"/>
      <c r="C126" s="156">
        <v>50000</v>
      </c>
      <c r="D126" s="156">
        <v>0</v>
      </c>
      <c r="E126" s="156">
        <f t="shared" si="22"/>
        <v>50000</v>
      </c>
      <c r="F126" s="156">
        <v>49312</v>
      </c>
      <c r="G126" s="156">
        <v>49312</v>
      </c>
      <c r="H126" s="263">
        <f t="shared" si="21"/>
        <v>688</v>
      </c>
      <c r="I126" s="264"/>
    </row>
    <row r="127" spans="1:9" s="133" customFormat="1" ht="9" customHeight="1">
      <c r="A127" s="157" t="s">
        <v>356</v>
      </c>
      <c r="B127" s="127"/>
      <c r="C127" s="156">
        <v>0</v>
      </c>
      <c r="D127" s="156">
        <v>66044654</v>
      </c>
      <c r="E127" s="156">
        <f t="shared" si="22"/>
        <v>66044654</v>
      </c>
      <c r="F127" s="156">
        <v>66044609.46</v>
      </c>
      <c r="G127" s="156">
        <v>41793260.16</v>
      </c>
      <c r="H127" s="263">
        <f t="shared" si="21"/>
        <v>44.53999999910593</v>
      </c>
      <c r="I127" s="264"/>
    </row>
    <row r="128" spans="1:9" s="133" customFormat="1" ht="1.5" customHeight="1">
      <c r="A128" s="129"/>
      <c r="B128" s="127"/>
      <c r="C128" s="127"/>
      <c r="D128" s="127"/>
      <c r="E128" s="127"/>
      <c r="F128" s="127"/>
      <c r="G128" s="127"/>
      <c r="H128" s="128"/>
      <c r="I128" s="127"/>
    </row>
    <row r="129" spans="1:9" s="133" customFormat="1" ht="9" customHeight="1">
      <c r="A129" s="274" t="s">
        <v>357</v>
      </c>
      <c r="B129" s="127"/>
      <c r="C129" s="268">
        <f aca="true" t="shared" si="23" ref="C129:I129">SUM(C131:C139)</f>
        <v>11302489887</v>
      </c>
      <c r="D129" s="268">
        <f t="shared" si="23"/>
        <v>1591768602.4299998</v>
      </c>
      <c r="E129" s="268">
        <f t="shared" si="23"/>
        <v>12894258489.43</v>
      </c>
      <c r="F129" s="268">
        <f>SUM(F131:F139)</f>
        <v>12881919144.39</v>
      </c>
      <c r="G129" s="268">
        <f>SUM(G131:G139)</f>
        <v>12881919144.39</v>
      </c>
      <c r="H129" s="269">
        <f>SUM(H131:H139)</f>
        <v>12339345.040001526</v>
      </c>
      <c r="I129" s="270">
        <f t="shared" si="23"/>
        <v>0</v>
      </c>
    </row>
    <row r="130" spans="1:9" s="133" customFormat="1" ht="9" customHeight="1">
      <c r="A130" s="274"/>
      <c r="B130" s="127"/>
      <c r="C130" s="268"/>
      <c r="D130" s="268"/>
      <c r="E130" s="268"/>
      <c r="F130" s="268"/>
      <c r="G130" s="268"/>
      <c r="H130" s="269"/>
      <c r="I130" s="270"/>
    </row>
    <row r="131" spans="1:9" s="133" customFormat="1" ht="9" customHeight="1">
      <c r="A131" s="157" t="s">
        <v>358</v>
      </c>
      <c r="B131" s="127"/>
      <c r="C131" s="158">
        <v>11102489887</v>
      </c>
      <c r="D131" s="158">
        <v>741634036.12</v>
      </c>
      <c r="E131" s="158">
        <f>SUM(C131:D131)</f>
        <v>11844123923.12</v>
      </c>
      <c r="F131" s="158">
        <v>11844095629.97</v>
      </c>
      <c r="G131" s="158">
        <v>11844095629.97</v>
      </c>
      <c r="H131" s="263">
        <f>+E131-F131</f>
        <v>28293.15000152588</v>
      </c>
      <c r="I131" s="264"/>
    </row>
    <row r="132" spans="1:9" s="133" customFormat="1" ht="9" customHeight="1">
      <c r="A132" s="157" t="s">
        <v>359</v>
      </c>
      <c r="B132" s="127"/>
      <c r="C132" s="156">
        <v>0</v>
      </c>
      <c r="D132" s="156">
        <v>14520000</v>
      </c>
      <c r="E132" s="158">
        <f aca="true" t="shared" si="24" ref="E132:E139">SUM(C132:D132)</f>
        <v>14520000</v>
      </c>
      <c r="F132" s="156">
        <v>3360000</v>
      </c>
      <c r="G132" s="156">
        <v>3360000</v>
      </c>
      <c r="H132" s="263">
        <f aca="true" t="shared" si="25" ref="H132:H139">+E132-F132</f>
        <v>11160000</v>
      </c>
      <c r="I132" s="264"/>
    </row>
    <row r="133" spans="1:9" s="133" customFormat="1" ht="9" customHeight="1">
      <c r="A133" s="157" t="s">
        <v>360</v>
      </c>
      <c r="B133" s="127"/>
      <c r="C133" s="156">
        <v>0</v>
      </c>
      <c r="D133" s="156">
        <v>0</v>
      </c>
      <c r="E133" s="158">
        <f t="shared" si="24"/>
        <v>0</v>
      </c>
      <c r="F133" s="156">
        <v>0</v>
      </c>
      <c r="G133" s="156">
        <v>0</v>
      </c>
      <c r="H133" s="263">
        <f t="shared" si="25"/>
        <v>0</v>
      </c>
      <c r="I133" s="264"/>
    </row>
    <row r="134" spans="1:9" s="133" customFormat="1" ht="9" customHeight="1">
      <c r="A134" s="157" t="s">
        <v>361</v>
      </c>
      <c r="B134" s="127"/>
      <c r="C134" s="156">
        <v>0</v>
      </c>
      <c r="D134" s="156">
        <v>97972180.55</v>
      </c>
      <c r="E134" s="158">
        <f t="shared" si="24"/>
        <v>97972180.55</v>
      </c>
      <c r="F134" s="156">
        <v>96821128.66</v>
      </c>
      <c r="G134" s="156">
        <v>96821128.66</v>
      </c>
      <c r="H134" s="263">
        <f t="shared" si="25"/>
        <v>1151051.8900000006</v>
      </c>
      <c r="I134" s="264"/>
    </row>
    <row r="135" spans="1:9" s="133" customFormat="1" ht="9" customHeight="1">
      <c r="A135" s="157" t="s">
        <v>362</v>
      </c>
      <c r="B135" s="127"/>
      <c r="C135" s="156">
        <v>200000000</v>
      </c>
      <c r="D135" s="156">
        <v>737642385.76</v>
      </c>
      <c r="E135" s="158">
        <f t="shared" si="24"/>
        <v>937642385.76</v>
      </c>
      <c r="F135" s="156">
        <v>937642385.76</v>
      </c>
      <c r="G135" s="156">
        <v>937642385.76</v>
      </c>
      <c r="H135" s="263">
        <f t="shared" si="25"/>
        <v>0</v>
      </c>
      <c r="I135" s="264"/>
    </row>
    <row r="136" spans="1:9" s="133" customFormat="1" ht="9" customHeight="1">
      <c r="A136" s="157" t="s">
        <v>363</v>
      </c>
      <c r="B136" s="127"/>
      <c r="C136" s="158">
        <v>0</v>
      </c>
      <c r="D136" s="158">
        <v>0</v>
      </c>
      <c r="E136" s="158">
        <f t="shared" si="24"/>
        <v>0</v>
      </c>
      <c r="F136" s="158">
        <v>0</v>
      </c>
      <c r="G136" s="158">
        <v>0</v>
      </c>
      <c r="H136" s="263">
        <f t="shared" si="25"/>
        <v>0</v>
      </c>
      <c r="I136" s="264"/>
    </row>
    <row r="137" spans="1:9" s="133" customFormat="1" ht="9" customHeight="1">
      <c r="A137" s="157" t="s">
        <v>364</v>
      </c>
      <c r="B137" s="127"/>
      <c r="C137" s="156">
        <v>0</v>
      </c>
      <c r="D137" s="156">
        <v>0</v>
      </c>
      <c r="E137" s="158">
        <f t="shared" si="24"/>
        <v>0</v>
      </c>
      <c r="F137" s="156">
        <v>0</v>
      </c>
      <c r="G137" s="156">
        <v>0</v>
      </c>
      <c r="H137" s="263">
        <f t="shared" si="25"/>
        <v>0</v>
      </c>
      <c r="I137" s="264"/>
    </row>
    <row r="138" spans="1:9" s="133" customFormat="1" ht="9" customHeight="1">
      <c r="A138" s="157" t="s">
        <v>365</v>
      </c>
      <c r="B138" s="127"/>
      <c r="C138" s="156">
        <v>0</v>
      </c>
      <c r="D138" s="156">
        <v>0</v>
      </c>
      <c r="E138" s="158">
        <f t="shared" si="24"/>
        <v>0</v>
      </c>
      <c r="F138" s="156">
        <v>0</v>
      </c>
      <c r="G138" s="156">
        <v>0</v>
      </c>
      <c r="H138" s="263">
        <f t="shared" si="25"/>
        <v>0</v>
      </c>
      <c r="I138" s="264"/>
    </row>
    <row r="139" spans="1:9" s="133" customFormat="1" ht="9" customHeight="1">
      <c r="A139" s="157" t="s">
        <v>366</v>
      </c>
      <c r="B139" s="127"/>
      <c r="C139" s="156">
        <v>0</v>
      </c>
      <c r="D139" s="156">
        <v>0</v>
      </c>
      <c r="E139" s="158">
        <f t="shared" si="24"/>
        <v>0</v>
      </c>
      <c r="F139" s="156">
        <v>0</v>
      </c>
      <c r="G139" s="156">
        <v>0</v>
      </c>
      <c r="H139" s="263">
        <f t="shared" si="25"/>
        <v>0</v>
      </c>
      <c r="I139" s="264"/>
    </row>
    <row r="140" spans="1:9" s="133" customFormat="1" ht="1.5" customHeight="1">
      <c r="A140" s="129"/>
      <c r="B140" s="127"/>
      <c r="C140" s="127"/>
      <c r="D140" s="127"/>
      <c r="E140" s="127"/>
      <c r="F140" s="127"/>
      <c r="G140" s="127"/>
      <c r="H140" s="272"/>
      <c r="I140" s="273"/>
    </row>
    <row r="141" spans="1:9" s="133" customFormat="1" ht="9" customHeight="1">
      <c r="A141" s="159" t="s">
        <v>367</v>
      </c>
      <c r="B141" s="127"/>
      <c r="C141" s="156">
        <f aca="true" t="shared" si="26" ref="C141:I141">SUM(C142:C150)</f>
        <v>1490793</v>
      </c>
      <c r="D141" s="156">
        <f t="shared" si="26"/>
        <v>27369731.630000003</v>
      </c>
      <c r="E141" s="156">
        <f t="shared" si="26"/>
        <v>28860524.630000003</v>
      </c>
      <c r="F141" s="156">
        <f>SUM(F142:F150)</f>
        <v>26734255.36</v>
      </c>
      <c r="G141" s="156">
        <f t="shared" si="26"/>
        <v>26734255.36</v>
      </c>
      <c r="H141" s="263">
        <f t="shared" si="26"/>
        <v>2126269.270000001</v>
      </c>
      <c r="I141" s="264">
        <f t="shared" si="26"/>
        <v>0</v>
      </c>
    </row>
    <row r="142" spans="1:9" s="133" customFormat="1" ht="9" customHeight="1">
      <c r="A142" s="157" t="s">
        <v>368</v>
      </c>
      <c r="B142" s="127"/>
      <c r="C142" s="156">
        <v>1490793</v>
      </c>
      <c r="D142" s="156">
        <v>11063868.63</v>
      </c>
      <c r="E142" s="156">
        <f>SUM(C142:D142)</f>
        <v>12554661.63</v>
      </c>
      <c r="F142" s="156">
        <v>10842258.36</v>
      </c>
      <c r="G142" s="156">
        <v>10842258.36</v>
      </c>
      <c r="H142" s="263">
        <f aca="true" t="shared" si="27" ref="H142:H150">+E142-F142</f>
        <v>1712403.2700000014</v>
      </c>
      <c r="I142" s="264"/>
    </row>
    <row r="143" spans="1:9" s="133" customFormat="1" ht="9" customHeight="1">
      <c r="A143" s="157" t="s">
        <v>369</v>
      </c>
      <c r="B143" s="127"/>
      <c r="C143" s="156">
        <v>0</v>
      </c>
      <c r="D143" s="156">
        <v>1513570</v>
      </c>
      <c r="E143" s="156">
        <f aca="true" t="shared" si="28" ref="E143:E151">SUM(C143:D143)</f>
        <v>1513570</v>
      </c>
      <c r="F143" s="156">
        <v>1492825.85</v>
      </c>
      <c r="G143" s="156">
        <v>1492825.85</v>
      </c>
      <c r="H143" s="263">
        <f t="shared" si="27"/>
        <v>20744.149999999907</v>
      </c>
      <c r="I143" s="264"/>
    </row>
    <row r="144" spans="1:9" s="133" customFormat="1" ht="9" customHeight="1">
      <c r="A144" s="157" t="s">
        <v>370</v>
      </c>
      <c r="B144" s="127"/>
      <c r="C144" s="156">
        <v>0</v>
      </c>
      <c r="D144" s="156">
        <v>421755</v>
      </c>
      <c r="E144" s="156">
        <f t="shared" si="28"/>
        <v>421755</v>
      </c>
      <c r="F144" s="156">
        <v>403912</v>
      </c>
      <c r="G144" s="156">
        <v>403912</v>
      </c>
      <c r="H144" s="263">
        <f t="shared" si="27"/>
        <v>17843</v>
      </c>
      <c r="I144" s="264"/>
    </row>
    <row r="145" spans="1:9" s="133" customFormat="1" ht="9" customHeight="1">
      <c r="A145" s="157" t="s">
        <v>371</v>
      </c>
      <c r="B145" s="127"/>
      <c r="C145" s="156">
        <v>0</v>
      </c>
      <c r="D145" s="156">
        <v>410000</v>
      </c>
      <c r="E145" s="156">
        <f t="shared" si="28"/>
        <v>410000</v>
      </c>
      <c r="F145" s="156">
        <v>358742</v>
      </c>
      <c r="G145" s="156">
        <v>358742</v>
      </c>
      <c r="H145" s="263">
        <f t="shared" si="27"/>
        <v>51258</v>
      </c>
      <c r="I145" s="264"/>
    </row>
    <row r="146" spans="1:9" s="133" customFormat="1" ht="9" customHeight="1">
      <c r="A146" s="157" t="s">
        <v>372</v>
      </c>
      <c r="B146" s="127"/>
      <c r="C146" s="156">
        <v>0</v>
      </c>
      <c r="D146" s="156">
        <v>0</v>
      </c>
      <c r="E146" s="156">
        <f t="shared" si="28"/>
        <v>0</v>
      </c>
      <c r="F146" s="156">
        <v>0</v>
      </c>
      <c r="G146" s="156">
        <v>0</v>
      </c>
      <c r="H146" s="263">
        <f t="shared" si="27"/>
        <v>0</v>
      </c>
      <c r="I146" s="264"/>
    </row>
    <row r="147" spans="1:9" s="133" customFormat="1" ht="9" customHeight="1">
      <c r="A147" s="157" t="s">
        <v>373</v>
      </c>
      <c r="B147" s="127"/>
      <c r="C147" s="156">
        <v>0</v>
      </c>
      <c r="D147" s="156">
        <v>2670220</v>
      </c>
      <c r="E147" s="156">
        <f t="shared" si="28"/>
        <v>2670220</v>
      </c>
      <c r="F147" s="156">
        <v>2637466.74</v>
      </c>
      <c r="G147" s="156">
        <v>2637466.74</v>
      </c>
      <c r="H147" s="263">
        <f t="shared" si="27"/>
        <v>32753.259999999776</v>
      </c>
      <c r="I147" s="264"/>
    </row>
    <row r="148" spans="1:9" s="133" customFormat="1" ht="9" customHeight="1">
      <c r="A148" s="157" t="s">
        <v>374</v>
      </c>
      <c r="B148" s="127"/>
      <c r="C148" s="156">
        <v>0</v>
      </c>
      <c r="D148" s="156">
        <v>0</v>
      </c>
      <c r="E148" s="156">
        <f t="shared" si="28"/>
        <v>0</v>
      </c>
      <c r="F148" s="156">
        <v>0</v>
      </c>
      <c r="G148" s="156">
        <v>0</v>
      </c>
      <c r="H148" s="263">
        <f t="shared" si="27"/>
        <v>0</v>
      </c>
      <c r="I148" s="264"/>
    </row>
    <row r="149" spans="1:9" s="133" customFormat="1" ht="9" customHeight="1">
      <c r="A149" s="157" t="s">
        <v>375</v>
      </c>
      <c r="B149" s="127"/>
      <c r="C149" s="156">
        <v>0</v>
      </c>
      <c r="D149" s="156">
        <v>0</v>
      </c>
      <c r="E149" s="156">
        <f t="shared" si="28"/>
        <v>0</v>
      </c>
      <c r="F149" s="156">
        <v>0</v>
      </c>
      <c r="G149" s="156">
        <v>0</v>
      </c>
      <c r="H149" s="263">
        <f t="shared" si="27"/>
        <v>0</v>
      </c>
      <c r="I149" s="264"/>
    </row>
    <row r="150" spans="1:9" s="133" customFormat="1" ht="9" customHeight="1">
      <c r="A150" s="157" t="s">
        <v>376</v>
      </c>
      <c r="B150" s="127"/>
      <c r="C150" s="156">
        <v>0</v>
      </c>
      <c r="D150" s="156">
        <v>11290318</v>
      </c>
      <c r="E150" s="156">
        <f t="shared" si="28"/>
        <v>11290318</v>
      </c>
      <c r="F150" s="156">
        <v>10999050.41</v>
      </c>
      <c r="G150" s="156">
        <v>10999050.41</v>
      </c>
      <c r="H150" s="263">
        <f t="shared" si="27"/>
        <v>291267.58999999985</v>
      </c>
      <c r="I150" s="264"/>
    </row>
    <row r="151" spans="1:9" s="133" customFormat="1" ht="1.5" customHeight="1">
      <c r="A151" s="129"/>
      <c r="B151" s="127"/>
      <c r="C151" s="127"/>
      <c r="D151" s="127"/>
      <c r="E151" s="156">
        <f t="shared" si="28"/>
        <v>0</v>
      </c>
      <c r="F151" s="127"/>
      <c r="G151" s="127"/>
      <c r="H151" s="128"/>
      <c r="I151" s="127"/>
    </row>
    <row r="152" spans="1:9" s="133" customFormat="1" ht="9" customHeight="1">
      <c r="A152" s="155" t="s">
        <v>377</v>
      </c>
      <c r="B152" s="127"/>
      <c r="C152" s="156">
        <f aca="true" t="shared" si="29" ref="C152:I152">SUM(C153:C155)</f>
        <v>312075275</v>
      </c>
      <c r="D152" s="156">
        <f t="shared" si="29"/>
        <v>90793005.07</v>
      </c>
      <c r="E152" s="156">
        <f t="shared" si="29"/>
        <v>402868280.07</v>
      </c>
      <c r="F152" s="156">
        <f t="shared" si="29"/>
        <v>151084370.56</v>
      </c>
      <c r="G152" s="156">
        <f t="shared" si="29"/>
        <v>151084370.56</v>
      </c>
      <c r="H152" s="263">
        <f t="shared" si="29"/>
        <v>251783909.51</v>
      </c>
      <c r="I152" s="264">
        <f t="shared" si="29"/>
        <v>0</v>
      </c>
    </row>
    <row r="153" spans="1:9" s="133" customFormat="1" ht="9" customHeight="1">
      <c r="A153" s="157" t="s">
        <v>378</v>
      </c>
      <c r="B153" s="127"/>
      <c r="C153" s="156">
        <v>312075275</v>
      </c>
      <c r="D153" s="156">
        <v>77055912.14</v>
      </c>
      <c r="E153" s="156">
        <f>SUM(C153:D153)</f>
        <v>389131187.14</v>
      </c>
      <c r="F153" s="156">
        <v>150988221.38</v>
      </c>
      <c r="G153" s="156">
        <v>150988221.38</v>
      </c>
      <c r="H153" s="263">
        <f>+E153-F153</f>
        <v>238142965.76</v>
      </c>
      <c r="I153" s="264"/>
    </row>
    <row r="154" spans="1:9" s="133" customFormat="1" ht="9" customHeight="1">
      <c r="A154" s="157" t="s">
        <v>379</v>
      </c>
      <c r="B154" s="127"/>
      <c r="C154" s="156">
        <v>0</v>
      </c>
      <c r="D154" s="156">
        <v>13737092.93</v>
      </c>
      <c r="E154" s="156">
        <f>SUM(C154:D154)</f>
        <v>13737092.93</v>
      </c>
      <c r="F154" s="156">
        <v>96149.18</v>
      </c>
      <c r="G154" s="156">
        <v>96149.18</v>
      </c>
      <c r="H154" s="263">
        <f>+E154-F154</f>
        <v>13640943.75</v>
      </c>
      <c r="I154" s="264"/>
    </row>
    <row r="155" spans="1:9" s="133" customFormat="1" ht="9" customHeight="1">
      <c r="A155" s="157" t="s">
        <v>380</v>
      </c>
      <c r="B155" s="127"/>
      <c r="C155" s="156">
        <v>0</v>
      </c>
      <c r="D155" s="156">
        <v>0</v>
      </c>
      <c r="E155" s="156">
        <f>SUM(C155:D155)</f>
        <v>0</v>
      </c>
      <c r="F155" s="156">
        <v>0</v>
      </c>
      <c r="G155" s="156">
        <v>0</v>
      </c>
      <c r="H155" s="263">
        <f>+E155-F155</f>
        <v>0</v>
      </c>
      <c r="I155" s="264"/>
    </row>
    <row r="156" spans="1:9" s="133" customFormat="1" ht="2.25" customHeight="1">
      <c r="A156" s="129"/>
      <c r="B156" s="127"/>
      <c r="C156" s="127"/>
      <c r="D156" s="127"/>
      <c r="E156" s="127"/>
      <c r="F156" s="127"/>
      <c r="G156" s="127"/>
      <c r="H156" s="128"/>
      <c r="I156" s="127"/>
    </row>
    <row r="157" spans="1:9" s="133" customFormat="1" ht="9" customHeight="1">
      <c r="A157" s="159" t="s">
        <v>381</v>
      </c>
      <c r="B157" s="127"/>
      <c r="C157" s="156">
        <f aca="true" t="shared" si="30" ref="C157:I157">SUM(C158:C165)</f>
        <v>0</v>
      </c>
      <c r="D157" s="156">
        <f t="shared" si="30"/>
        <v>0</v>
      </c>
      <c r="E157" s="156">
        <f t="shared" si="30"/>
        <v>0</v>
      </c>
      <c r="F157" s="156">
        <f t="shared" si="30"/>
        <v>0</v>
      </c>
      <c r="G157" s="156">
        <f t="shared" si="30"/>
        <v>0</v>
      </c>
      <c r="H157" s="263">
        <f t="shared" si="30"/>
        <v>0</v>
      </c>
      <c r="I157" s="264">
        <f t="shared" si="30"/>
        <v>0</v>
      </c>
    </row>
    <row r="158" spans="1:9" s="133" customFormat="1" ht="9" customHeight="1">
      <c r="A158" s="157" t="s">
        <v>382</v>
      </c>
      <c r="B158" s="127"/>
      <c r="C158" s="156">
        <v>0</v>
      </c>
      <c r="D158" s="156">
        <v>0</v>
      </c>
      <c r="E158" s="156">
        <f>SUM(C158:D158)</f>
        <v>0</v>
      </c>
      <c r="F158" s="156">
        <v>0</v>
      </c>
      <c r="G158" s="156">
        <v>0</v>
      </c>
      <c r="H158" s="263">
        <f aca="true" t="shared" si="31" ref="H158:H165">+E158-F158</f>
        <v>0</v>
      </c>
      <c r="I158" s="264"/>
    </row>
    <row r="159" spans="1:9" s="133" customFormat="1" ht="9" customHeight="1">
      <c r="A159" s="157" t="s">
        <v>383</v>
      </c>
      <c r="B159" s="127"/>
      <c r="C159" s="156">
        <v>0</v>
      </c>
      <c r="D159" s="156">
        <v>0</v>
      </c>
      <c r="E159" s="156">
        <f>SUM(C159:D159)</f>
        <v>0</v>
      </c>
      <c r="F159" s="156">
        <v>0</v>
      </c>
      <c r="G159" s="156">
        <v>0</v>
      </c>
      <c r="H159" s="263">
        <f t="shared" si="31"/>
        <v>0</v>
      </c>
      <c r="I159" s="264"/>
    </row>
    <row r="160" spans="1:9" s="133" customFormat="1" ht="9" customHeight="1">
      <c r="A160" s="157" t="s">
        <v>384</v>
      </c>
      <c r="B160" s="127"/>
      <c r="C160" s="156">
        <v>0</v>
      </c>
      <c r="D160" s="156">
        <v>0</v>
      </c>
      <c r="E160" s="156">
        <f>SUM(C160:D160)</f>
        <v>0</v>
      </c>
      <c r="F160" s="156">
        <v>0</v>
      </c>
      <c r="G160" s="156">
        <v>0</v>
      </c>
      <c r="H160" s="263">
        <f t="shared" si="31"/>
        <v>0</v>
      </c>
      <c r="I160" s="264"/>
    </row>
    <row r="161" spans="1:9" s="133" customFormat="1" ht="9" customHeight="1">
      <c r="A161" s="157" t="s">
        <v>385</v>
      </c>
      <c r="B161" s="127"/>
      <c r="C161" s="156">
        <v>0</v>
      </c>
      <c r="D161" s="156">
        <v>0</v>
      </c>
      <c r="E161" s="156">
        <f>SUM(C161:D161)</f>
        <v>0</v>
      </c>
      <c r="F161" s="156">
        <v>0</v>
      </c>
      <c r="G161" s="156">
        <v>0</v>
      </c>
      <c r="H161" s="263">
        <f t="shared" si="31"/>
        <v>0</v>
      </c>
      <c r="I161" s="264"/>
    </row>
    <row r="162" spans="1:9" s="133" customFormat="1" ht="9" customHeight="1">
      <c r="A162" s="271" t="s">
        <v>386</v>
      </c>
      <c r="B162" s="127"/>
      <c r="C162" s="268">
        <v>0</v>
      </c>
      <c r="D162" s="268">
        <v>0</v>
      </c>
      <c r="E162" s="268">
        <f>SUM(C162:D163)</f>
        <v>0</v>
      </c>
      <c r="F162" s="268">
        <v>0</v>
      </c>
      <c r="G162" s="268">
        <v>0</v>
      </c>
      <c r="H162" s="269">
        <f t="shared" si="31"/>
        <v>0</v>
      </c>
      <c r="I162" s="270"/>
    </row>
    <row r="163" spans="1:9" s="133" customFormat="1" ht="9" customHeight="1">
      <c r="A163" s="271"/>
      <c r="B163" s="127"/>
      <c r="C163" s="268"/>
      <c r="D163" s="268"/>
      <c r="E163" s="268"/>
      <c r="F163" s="268"/>
      <c r="G163" s="268"/>
      <c r="H163" s="269"/>
      <c r="I163" s="270"/>
    </row>
    <row r="164" spans="1:9" s="133" customFormat="1" ht="9" customHeight="1">
      <c r="A164" s="157" t="s">
        <v>387</v>
      </c>
      <c r="B164" s="127"/>
      <c r="C164" s="156">
        <v>0</v>
      </c>
      <c r="D164" s="156">
        <v>0</v>
      </c>
      <c r="E164" s="156">
        <f>SUM(C164:D164)</f>
        <v>0</v>
      </c>
      <c r="F164" s="156">
        <v>0</v>
      </c>
      <c r="G164" s="156">
        <v>0</v>
      </c>
      <c r="H164" s="263">
        <f t="shared" si="31"/>
        <v>0</v>
      </c>
      <c r="I164" s="264"/>
    </row>
    <row r="165" spans="1:9" s="133" customFormat="1" ht="9" customHeight="1">
      <c r="A165" s="157" t="s">
        <v>388</v>
      </c>
      <c r="B165" s="127"/>
      <c r="C165" s="158">
        <v>0</v>
      </c>
      <c r="D165" s="158">
        <v>0</v>
      </c>
      <c r="E165" s="158">
        <f>SUM(C165:D165)</f>
        <v>0</v>
      </c>
      <c r="F165" s="158">
        <v>0</v>
      </c>
      <c r="G165" s="158">
        <v>0</v>
      </c>
      <c r="H165" s="263">
        <f t="shared" si="31"/>
        <v>0</v>
      </c>
      <c r="I165" s="264"/>
    </row>
    <row r="166" spans="1:9" s="133" customFormat="1" ht="1.5" customHeight="1">
      <c r="A166" s="129"/>
      <c r="B166" s="127"/>
      <c r="C166" s="127"/>
      <c r="D166" s="127"/>
      <c r="E166" s="127"/>
      <c r="F166" s="127"/>
      <c r="G166" s="127"/>
      <c r="H166" s="128"/>
      <c r="I166" s="127"/>
    </row>
    <row r="167" spans="1:9" s="133" customFormat="1" ht="9" customHeight="1">
      <c r="A167" s="155" t="s">
        <v>389</v>
      </c>
      <c r="B167" s="127"/>
      <c r="C167" s="156">
        <f aca="true" t="shared" si="32" ref="C167:I167">SUM(C168:C170)</f>
        <v>1855130359</v>
      </c>
      <c r="D167" s="156">
        <f t="shared" si="32"/>
        <v>61970046.28</v>
      </c>
      <c r="E167" s="156">
        <f t="shared" si="32"/>
        <v>1917100405.28</v>
      </c>
      <c r="F167" s="156">
        <f t="shared" si="32"/>
        <v>1917100405.28</v>
      </c>
      <c r="G167" s="156">
        <f t="shared" si="32"/>
        <v>1917100405.28</v>
      </c>
      <c r="H167" s="263">
        <f t="shared" si="32"/>
        <v>0</v>
      </c>
      <c r="I167" s="264">
        <f t="shared" si="32"/>
        <v>0</v>
      </c>
    </row>
    <row r="168" spans="1:9" s="133" customFormat="1" ht="9" customHeight="1">
      <c r="A168" s="157" t="s">
        <v>390</v>
      </c>
      <c r="B168" s="127"/>
      <c r="C168" s="156">
        <v>0</v>
      </c>
      <c r="D168" s="156">
        <v>0</v>
      </c>
      <c r="E168" s="156">
        <f>SUM(C168:D168)</f>
        <v>0</v>
      </c>
      <c r="F168" s="156">
        <v>0</v>
      </c>
      <c r="G168" s="156">
        <v>0</v>
      </c>
      <c r="H168" s="263">
        <f>+E168-F168</f>
        <v>0</v>
      </c>
      <c r="I168" s="264"/>
    </row>
    <row r="169" spans="1:9" s="133" customFormat="1" ht="9" customHeight="1">
      <c r="A169" s="157" t="s">
        <v>391</v>
      </c>
      <c r="B169" s="127"/>
      <c r="C169" s="156">
        <v>1855130359</v>
      </c>
      <c r="D169" s="156">
        <v>50820047.28</v>
      </c>
      <c r="E169" s="156">
        <f>SUM(C169:D169)</f>
        <v>1905950406.28</v>
      </c>
      <c r="F169" s="156">
        <v>1905950406.28</v>
      </c>
      <c r="G169" s="156">
        <v>1905950406.28</v>
      </c>
      <c r="H169" s="263">
        <f>+E169-F169</f>
        <v>0</v>
      </c>
      <c r="I169" s="264"/>
    </row>
    <row r="170" spans="1:9" s="133" customFormat="1" ht="9" customHeight="1">
      <c r="A170" s="157" t="s">
        <v>392</v>
      </c>
      <c r="B170" s="127"/>
      <c r="C170" s="156">
        <v>0</v>
      </c>
      <c r="D170" s="156">
        <v>11149999</v>
      </c>
      <c r="E170" s="156">
        <f>SUM(C170:D170)</f>
        <v>11149999</v>
      </c>
      <c r="F170" s="156">
        <v>11149999</v>
      </c>
      <c r="G170" s="156">
        <v>11149999</v>
      </c>
      <c r="H170" s="263">
        <f>+E170-F170</f>
        <v>0</v>
      </c>
      <c r="I170" s="264"/>
    </row>
    <row r="171" spans="1:9" s="133" customFormat="1" ht="1.5" customHeight="1">
      <c r="A171" s="129"/>
      <c r="B171" s="127"/>
      <c r="C171" s="127"/>
      <c r="D171" s="127"/>
      <c r="E171" s="127"/>
      <c r="F171" s="127"/>
      <c r="G171" s="127"/>
      <c r="H171" s="128"/>
      <c r="I171" s="127"/>
    </row>
    <row r="172" spans="1:9" s="133" customFormat="1" ht="9" customHeight="1">
      <c r="A172" s="155" t="s">
        <v>393</v>
      </c>
      <c r="B172" s="127"/>
      <c r="C172" s="156">
        <f aca="true" t="shared" si="33" ref="C172:I172">SUM(C173:C179)</f>
        <v>96603959</v>
      </c>
      <c r="D172" s="156">
        <f t="shared" si="33"/>
        <v>-7173404</v>
      </c>
      <c r="E172" s="156">
        <f t="shared" si="33"/>
        <v>89430555</v>
      </c>
      <c r="F172" s="156">
        <f t="shared" si="33"/>
        <v>89430554.39</v>
      </c>
      <c r="G172" s="156">
        <f t="shared" si="33"/>
        <v>86040365.77000001</v>
      </c>
      <c r="H172" s="267">
        <f t="shared" si="33"/>
        <v>0.6099999956786633</v>
      </c>
      <c r="I172" s="264">
        <f t="shared" si="33"/>
        <v>0</v>
      </c>
    </row>
    <row r="173" spans="1:9" s="133" customFormat="1" ht="9" customHeight="1">
      <c r="A173" s="157" t="s">
        <v>394</v>
      </c>
      <c r="B173" s="127"/>
      <c r="C173" s="160">
        <v>66686196</v>
      </c>
      <c r="D173" s="156">
        <v>-2423939</v>
      </c>
      <c r="E173" s="156">
        <f aca="true" t="shared" si="34" ref="E173:E179">SUM(C173:D173)</f>
        <v>64262257</v>
      </c>
      <c r="F173" s="156">
        <v>64262256.45</v>
      </c>
      <c r="G173" s="156">
        <v>64262256.45</v>
      </c>
      <c r="H173" s="263">
        <f aca="true" t="shared" si="35" ref="H173:H179">+E173-F173</f>
        <v>0.5499999970197678</v>
      </c>
      <c r="I173" s="264"/>
    </row>
    <row r="174" spans="1:9" s="133" customFormat="1" ht="9" customHeight="1">
      <c r="A174" s="157" t="s">
        <v>395</v>
      </c>
      <c r="B174" s="127"/>
      <c r="C174" s="160">
        <v>29917763</v>
      </c>
      <c r="D174" s="156">
        <v>-4749465</v>
      </c>
      <c r="E174" s="156">
        <f t="shared" si="34"/>
        <v>25168298</v>
      </c>
      <c r="F174" s="156">
        <v>25168297.94</v>
      </c>
      <c r="G174" s="156">
        <v>21778109.32</v>
      </c>
      <c r="H174" s="263">
        <f t="shared" si="35"/>
        <v>0.05999999865889549</v>
      </c>
      <c r="I174" s="264"/>
    </row>
    <row r="175" spans="1:9" s="133" customFormat="1" ht="9" customHeight="1">
      <c r="A175" s="157" t="s">
        <v>396</v>
      </c>
      <c r="B175" s="127"/>
      <c r="C175" s="160">
        <v>0</v>
      </c>
      <c r="D175" s="156">
        <v>0</v>
      </c>
      <c r="E175" s="156">
        <f t="shared" si="34"/>
        <v>0</v>
      </c>
      <c r="F175" s="156">
        <v>0</v>
      </c>
      <c r="G175" s="156">
        <v>0</v>
      </c>
      <c r="H175" s="263">
        <f t="shared" si="35"/>
        <v>0</v>
      </c>
      <c r="I175" s="264"/>
    </row>
    <row r="176" spans="1:9" s="133" customFormat="1" ht="9" customHeight="1">
      <c r="A176" s="157" t="s">
        <v>397</v>
      </c>
      <c r="B176" s="127"/>
      <c r="C176" s="160">
        <v>0</v>
      </c>
      <c r="D176" s="156">
        <v>0</v>
      </c>
      <c r="E176" s="156">
        <f t="shared" si="34"/>
        <v>0</v>
      </c>
      <c r="F176" s="156">
        <v>0</v>
      </c>
      <c r="G176" s="156">
        <v>0</v>
      </c>
      <c r="H176" s="263">
        <f t="shared" si="35"/>
        <v>0</v>
      </c>
      <c r="I176" s="264"/>
    </row>
    <row r="177" spans="1:9" s="133" customFormat="1" ht="9" customHeight="1">
      <c r="A177" s="157" t="s">
        <v>398</v>
      </c>
      <c r="B177" s="127"/>
      <c r="C177" s="160">
        <v>0</v>
      </c>
      <c r="D177" s="156">
        <v>0</v>
      </c>
      <c r="E177" s="156">
        <f t="shared" si="34"/>
        <v>0</v>
      </c>
      <c r="F177" s="156">
        <v>0</v>
      </c>
      <c r="G177" s="156">
        <v>0</v>
      </c>
      <c r="H177" s="263">
        <f t="shared" si="35"/>
        <v>0</v>
      </c>
      <c r="I177" s="264"/>
    </row>
    <row r="178" spans="1:9" s="133" customFormat="1" ht="9" customHeight="1">
      <c r="A178" s="157" t="s">
        <v>399</v>
      </c>
      <c r="B178" s="127"/>
      <c r="C178" s="160">
        <v>0</v>
      </c>
      <c r="D178" s="156">
        <v>0</v>
      </c>
      <c r="E178" s="156">
        <f t="shared" si="34"/>
        <v>0</v>
      </c>
      <c r="F178" s="156">
        <v>0</v>
      </c>
      <c r="G178" s="156">
        <v>0</v>
      </c>
      <c r="H178" s="263">
        <f t="shared" si="35"/>
        <v>0</v>
      </c>
      <c r="I178" s="264"/>
    </row>
    <row r="179" spans="1:9" s="133" customFormat="1" ht="9" customHeight="1">
      <c r="A179" s="157" t="s">
        <v>400</v>
      </c>
      <c r="B179" s="127"/>
      <c r="C179" s="160">
        <v>0</v>
      </c>
      <c r="D179" s="156">
        <v>0</v>
      </c>
      <c r="E179" s="156">
        <f t="shared" si="34"/>
        <v>0</v>
      </c>
      <c r="F179" s="156">
        <v>0</v>
      </c>
      <c r="G179" s="156">
        <v>0</v>
      </c>
      <c r="H179" s="263">
        <f t="shared" si="35"/>
        <v>0</v>
      </c>
      <c r="I179" s="264"/>
    </row>
    <row r="180" spans="1:9" ht="2.25" customHeight="1">
      <c r="A180" s="36"/>
      <c r="B180" s="32"/>
      <c r="C180" s="32"/>
      <c r="D180" s="32"/>
      <c r="E180" s="32"/>
      <c r="F180" s="32"/>
      <c r="G180" s="32"/>
      <c r="H180" s="37"/>
      <c r="I180" s="32"/>
    </row>
    <row r="181" spans="1:9" ht="1.5" customHeight="1">
      <c r="A181" s="36"/>
      <c r="B181" s="32"/>
      <c r="C181" s="32"/>
      <c r="D181" s="32"/>
      <c r="E181" s="32"/>
      <c r="F181" s="32"/>
      <c r="G181" s="32"/>
      <c r="H181" s="37"/>
      <c r="I181" s="32"/>
    </row>
    <row r="182" spans="1:9" ht="9" customHeight="1">
      <c r="A182" s="153" t="s">
        <v>402</v>
      </c>
      <c r="B182" s="32"/>
      <c r="C182" s="154">
        <f aca="true" t="shared" si="36" ref="C182:I182">+C10+C96</f>
        <v>25081797688</v>
      </c>
      <c r="D182" s="154">
        <f t="shared" si="36"/>
        <v>5851786882.700001</v>
      </c>
      <c r="E182" s="154">
        <f t="shared" si="36"/>
        <v>30933584570.699997</v>
      </c>
      <c r="F182" s="154">
        <f t="shared" si="36"/>
        <v>30192406225.489998</v>
      </c>
      <c r="G182" s="154">
        <f t="shared" si="36"/>
        <v>29597079941.75</v>
      </c>
      <c r="H182" s="265">
        <f t="shared" si="36"/>
        <v>741178345.2100013</v>
      </c>
      <c r="I182" s="266">
        <f t="shared" si="36"/>
        <v>0</v>
      </c>
    </row>
    <row r="183" spans="1:9" ht="3.75" customHeight="1">
      <c r="A183" s="117"/>
      <c r="B183" s="50"/>
      <c r="C183" s="50"/>
      <c r="D183" s="50"/>
      <c r="E183" s="50"/>
      <c r="F183" s="50"/>
      <c r="G183" s="50"/>
      <c r="H183" s="118"/>
      <c r="I183" s="50"/>
    </row>
    <row r="184" ht="3.75" customHeight="1"/>
  </sheetData>
  <sheetProtection/>
  <mergeCells count="181">
    <mergeCell ref="A1:I5"/>
    <mergeCell ref="A6:B8"/>
    <mergeCell ref="C6:G6"/>
    <mergeCell ref="H6:I8"/>
    <mergeCell ref="C7:C8"/>
    <mergeCell ref="D7:D8"/>
    <mergeCell ref="E7:E8"/>
    <mergeCell ref="F7:F8"/>
    <mergeCell ref="G7:G8"/>
    <mergeCell ref="H10:I10"/>
    <mergeCell ref="H12:I12"/>
    <mergeCell ref="H13:I13"/>
    <mergeCell ref="H14:I14"/>
    <mergeCell ref="H15:I15"/>
    <mergeCell ref="H16:I16"/>
    <mergeCell ref="H17:I17"/>
    <mergeCell ref="H18:I18"/>
    <mergeCell ref="H19:I19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A43:A44"/>
    <mergeCell ref="C43:C44"/>
    <mergeCell ref="D43:D44"/>
    <mergeCell ref="E43:E44"/>
    <mergeCell ref="F43:F44"/>
    <mergeCell ref="G43:G44"/>
    <mergeCell ref="H43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6:I66"/>
    <mergeCell ref="H67:I67"/>
    <mergeCell ref="H68:I68"/>
    <mergeCell ref="H69:I69"/>
    <mergeCell ref="H71:I71"/>
    <mergeCell ref="H72:I72"/>
    <mergeCell ref="H73:I73"/>
    <mergeCell ref="H74:I74"/>
    <mergeCell ref="H75:I75"/>
    <mergeCell ref="A76:A77"/>
    <mergeCell ref="C76:C77"/>
    <mergeCell ref="D76:D77"/>
    <mergeCell ref="E76:E77"/>
    <mergeCell ref="F76:F77"/>
    <mergeCell ref="G76:G77"/>
    <mergeCell ref="H76:I77"/>
    <mergeCell ref="H78:I78"/>
    <mergeCell ref="H79:I79"/>
    <mergeCell ref="H81:I81"/>
    <mergeCell ref="H82:I82"/>
    <mergeCell ref="H83:I83"/>
    <mergeCell ref="H84:I84"/>
    <mergeCell ref="H86:I86"/>
    <mergeCell ref="H87:I87"/>
    <mergeCell ref="H88:I88"/>
    <mergeCell ref="H89:I89"/>
    <mergeCell ref="H90:I90"/>
    <mergeCell ref="H91:I91"/>
    <mergeCell ref="H92:I92"/>
    <mergeCell ref="H93:I93"/>
    <mergeCell ref="H96:I96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A129:A130"/>
    <mergeCell ref="C129:C130"/>
    <mergeCell ref="D129:D130"/>
    <mergeCell ref="E129:E130"/>
    <mergeCell ref="F129:F130"/>
    <mergeCell ref="G129:G130"/>
    <mergeCell ref="H129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52:I152"/>
    <mergeCell ref="H153:I153"/>
    <mergeCell ref="H154:I154"/>
    <mergeCell ref="H155:I155"/>
    <mergeCell ref="H157:I157"/>
    <mergeCell ref="H158:I158"/>
    <mergeCell ref="H159:I159"/>
    <mergeCell ref="H160:I160"/>
    <mergeCell ref="H161:I161"/>
    <mergeCell ref="A162:A163"/>
    <mergeCell ref="C162:C163"/>
    <mergeCell ref="D162:D163"/>
    <mergeCell ref="E162:E163"/>
    <mergeCell ref="F162:F163"/>
    <mergeCell ref="H175:I175"/>
    <mergeCell ref="G162:G163"/>
    <mergeCell ref="H162:I163"/>
    <mergeCell ref="H164:I164"/>
    <mergeCell ref="H165:I165"/>
    <mergeCell ref="H167:I167"/>
    <mergeCell ref="H168:I168"/>
    <mergeCell ref="H176:I176"/>
    <mergeCell ref="H177:I177"/>
    <mergeCell ref="H178:I178"/>
    <mergeCell ref="H179:I179"/>
    <mergeCell ref="H182:I182"/>
    <mergeCell ref="H169:I169"/>
    <mergeCell ref="H170:I170"/>
    <mergeCell ref="H172:I172"/>
    <mergeCell ref="H173:I173"/>
    <mergeCell ref="H174:I174"/>
  </mergeCells>
  <printOptions horizontalCentered="1"/>
  <pageMargins left="0.03937007874015748" right="0.03937007874015748" top="0.8661417322834646" bottom="0.7874015748031497" header="0" footer="0"/>
  <pageSetup fitToHeight="0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61"/>
  <sheetViews>
    <sheetView showGridLines="0" view="pageBreakPreview" zoomScaleNormal="130" zoomScaleSheetLayoutView="100" zoomScalePageLayoutView="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I5"/>
    </sheetView>
  </sheetViews>
  <sheetFormatPr defaultColWidth="6.8515625" defaultRowHeight="12.75" customHeight="1"/>
  <cols>
    <col min="1" max="1" width="39.28125" style="26" customWidth="1"/>
    <col min="2" max="2" width="0.13671875" style="26" customWidth="1"/>
    <col min="3" max="3" width="13.421875" style="26" customWidth="1"/>
    <col min="4" max="4" width="11.57421875" style="26" customWidth="1"/>
    <col min="5" max="5" width="13.421875" style="26" customWidth="1"/>
    <col min="6" max="6" width="13.00390625" style="26" customWidth="1"/>
    <col min="7" max="7" width="13.140625" style="26" customWidth="1"/>
    <col min="8" max="8" width="7.57421875" style="26" customWidth="1"/>
    <col min="9" max="9" width="5.7109375" style="26" customWidth="1"/>
    <col min="10" max="16384" width="6.8515625" style="26" customWidth="1"/>
  </cols>
  <sheetData>
    <row r="1" spans="1:9" ht="12" customHeight="1">
      <c r="A1" s="248" t="s">
        <v>403</v>
      </c>
      <c r="B1" s="249"/>
      <c r="C1" s="249"/>
      <c r="D1" s="249"/>
      <c r="E1" s="249"/>
      <c r="F1" s="249"/>
      <c r="G1" s="249"/>
      <c r="H1" s="249"/>
      <c r="I1" s="250"/>
    </row>
    <row r="2" spans="1:9" ht="11.25" customHeight="1">
      <c r="A2" s="251"/>
      <c r="B2" s="252"/>
      <c r="C2" s="252"/>
      <c r="D2" s="252"/>
      <c r="E2" s="252"/>
      <c r="F2" s="252"/>
      <c r="G2" s="252"/>
      <c r="H2" s="252"/>
      <c r="I2" s="253"/>
    </row>
    <row r="3" spans="1:9" ht="11.25" customHeight="1">
      <c r="A3" s="251"/>
      <c r="B3" s="252"/>
      <c r="C3" s="252"/>
      <c r="D3" s="252"/>
      <c r="E3" s="252"/>
      <c r="F3" s="252"/>
      <c r="G3" s="252"/>
      <c r="H3" s="252"/>
      <c r="I3" s="253"/>
    </row>
    <row r="4" spans="1:9" ht="11.25" customHeight="1">
      <c r="A4" s="251"/>
      <c r="B4" s="252"/>
      <c r="C4" s="252"/>
      <c r="D4" s="252"/>
      <c r="E4" s="252"/>
      <c r="F4" s="252"/>
      <c r="G4" s="252"/>
      <c r="H4" s="252"/>
      <c r="I4" s="253"/>
    </row>
    <row r="5" spans="1:9" ht="17.25" customHeight="1">
      <c r="A5" s="254"/>
      <c r="B5" s="255"/>
      <c r="C5" s="255"/>
      <c r="D5" s="255"/>
      <c r="E5" s="255"/>
      <c r="F5" s="255"/>
      <c r="G5" s="255"/>
      <c r="H5" s="255"/>
      <c r="I5" s="256"/>
    </row>
    <row r="6" spans="1:9" ht="12.75">
      <c r="A6" s="257" t="s">
        <v>0</v>
      </c>
      <c r="B6" s="285"/>
      <c r="C6" s="288" t="s">
        <v>323</v>
      </c>
      <c r="D6" s="288"/>
      <c r="E6" s="288"/>
      <c r="F6" s="288"/>
      <c r="G6" s="288"/>
      <c r="H6" s="289" t="s">
        <v>324</v>
      </c>
      <c r="I6" s="289"/>
    </row>
    <row r="7" spans="1:9" ht="12.75">
      <c r="A7" s="258"/>
      <c r="B7" s="286"/>
      <c r="C7" s="260" t="s">
        <v>325</v>
      </c>
      <c r="D7" s="288" t="s">
        <v>326</v>
      </c>
      <c r="E7" s="260" t="s">
        <v>327</v>
      </c>
      <c r="F7" s="260" t="s">
        <v>216</v>
      </c>
      <c r="G7" s="260" t="s">
        <v>233</v>
      </c>
      <c r="H7" s="289"/>
      <c r="I7" s="289"/>
    </row>
    <row r="8" spans="1:9" ht="12.75">
      <c r="A8" s="259"/>
      <c r="B8" s="287"/>
      <c r="C8" s="262"/>
      <c r="D8" s="288"/>
      <c r="E8" s="262"/>
      <c r="F8" s="262"/>
      <c r="G8" s="262"/>
      <c r="H8" s="289"/>
      <c r="I8" s="289"/>
    </row>
    <row r="9" spans="1:9" ht="2.25" customHeight="1">
      <c r="A9" s="55"/>
      <c r="B9" s="56"/>
      <c r="C9" s="56"/>
      <c r="D9" s="56"/>
      <c r="E9" s="56"/>
      <c r="F9" s="56"/>
      <c r="G9" s="56"/>
      <c r="H9" s="124"/>
      <c r="I9" s="56"/>
    </row>
    <row r="10" spans="1:9" ht="9" customHeight="1">
      <c r="A10" s="31" t="s">
        <v>404</v>
      </c>
      <c r="B10" s="32"/>
      <c r="C10" s="33">
        <f aca="true" t="shared" si="0" ref="C10:I10">+C11+C13+C31+C32+C33</f>
        <v>11475191872</v>
      </c>
      <c r="D10" s="33">
        <f t="shared" si="0"/>
        <v>2779405779.42</v>
      </c>
      <c r="E10" s="33">
        <f t="shared" si="0"/>
        <v>14254597651.420002</v>
      </c>
      <c r="F10" s="33">
        <f t="shared" si="0"/>
        <v>13781913707.480001</v>
      </c>
      <c r="G10" s="33">
        <f t="shared" si="0"/>
        <v>13214268032.690002</v>
      </c>
      <c r="H10" s="292">
        <f t="shared" si="0"/>
        <v>472683943.94000053</v>
      </c>
      <c r="I10" s="293">
        <f t="shared" si="0"/>
        <v>0</v>
      </c>
    </row>
    <row r="11" spans="1:9" ht="9" customHeight="1">
      <c r="A11" s="38" t="s">
        <v>405</v>
      </c>
      <c r="B11" s="32"/>
      <c r="C11" s="39">
        <v>386304962.35</v>
      </c>
      <c r="D11" s="39">
        <v>825178.77</v>
      </c>
      <c r="E11" s="39">
        <f>SUM(C11:D11)</f>
        <v>387130141.12</v>
      </c>
      <c r="F11" s="39">
        <v>387130141.12</v>
      </c>
      <c r="G11" s="39">
        <v>387130141.12</v>
      </c>
      <c r="H11" s="290">
        <f>+E11-F11</f>
        <v>0</v>
      </c>
      <c r="I11" s="291"/>
    </row>
    <row r="12" spans="1:9" ht="2.25" customHeight="1">
      <c r="A12" s="149"/>
      <c r="B12" s="32"/>
      <c r="C12" s="32"/>
      <c r="D12" s="32"/>
      <c r="E12" s="32"/>
      <c r="F12" s="32"/>
      <c r="G12" s="32"/>
      <c r="H12" s="290">
        <f aca="true" t="shared" si="1" ref="H12:H31">+E12-F12</f>
        <v>0</v>
      </c>
      <c r="I12" s="291"/>
    </row>
    <row r="13" spans="1:9" s="133" customFormat="1" ht="9" customHeight="1">
      <c r="A13" s="38" t="s">
        <v>406</v>
      </c>
      <c r="B13" s="127"/>
      <c r="C13" s="39">
        <f>SUM(C14:C30)</f>
        <v>7049949100.07</v>
      </c>
      <c r="D13" s="39">
        <f>SUM(D14:D30)</f>
        <v>2362738927.94</v>
      </c>
      <c r="E13" s="39">
        <f>SUM(E14:E30)</f>
        <v>9412688028.01</v>
      </c>
      <c r="F13" s="39">
        <f>SUM(F14:F30)</f>
        <v>8940004084.07</v>
      </c>
      <c r="G13" s="39">
        <f>SUM(G14:G30)</f>
        <v>8379464085.27</v>
      </c>
      <c r="H13" s="290">
        <f>+E13-F13</f>
        <v>472683943.94000053</v>
      </c>
      <c r="I13" s="291"/>
    </row>
    <row r="14" spans="1:9" ht="9" customHeight="1">
      <c r="A14" s="161" t="s">
        <v>407</v>
      </c>
      <c r="B14" s="32"/>
      <c r="C14" s="39">
        <v>88066892.32</v>
      </c>
      <c r="D14" s="39">
        <v>-2396986.31</v>
      </c>
      <c r="E14" s="39">
        <f>SUM(C14:D14)</f>
        <v>85669906.00999999</v>
      </c>
      <c r="F14" s="39">
        <v>85669906.01</v>
      </c>
      <c r="G14" s="39">
        <v>84271732.72</v>
      </c>
      <c r="H14" s="290">
        <f t="shared" si="1"/>
        <v>0</v>
      </c>
      <c r="I14" s="291"/>
    </row>
    <row r="15" spans="1:9" ht="9" customHeight="1">
      <c r="A15" s="161" t="s">
        <v>408</v>
      </c>
      <c r="B15" s="32"/>
      <c r="C15" s="39">
        <v>268159847.74</v>
      </c>
      <c r="D15" s="39">
        <v>-3882060.09</v>
      </c>
      <c r="E15" s="39">
        <f aca="true" t="shared" si="2" ref="E15:E33">SUM(C15:D15)</f>
        <v>264277787.65</v>
      </c>
      <c r="F15" s="39">
        <v>264479721.8</v>
      </c>
      <c r="G15" s="39">
        <v>256695233.1</v>
      </c>
      <c r="H15" s="290">
        <f>+E15-F15</f>
        <v>-201934.15000000596</v>
      </c>
      <c r="I15" s="291"/>
    </row>
    <row r="16" spans="1:9" ht="9" customHeight="1">
      <c r="A16" s="161" t="s">
        <v>409</v>
      </c>
      <c r="B16" s="32"/>
      <c r="C16" s="39">
        <v>168243884.13</v>
      </c>
      <c r="D16" s="39">
        <v>-107701413.61</v>
      </c>
      <c r="E16" s="39">
        <f t="shared" si="2"/>
        <v>60542470.519999996</v>
      </c>
      <c r="F16" s="39">
        <v>60542470.52</v>
      </c>
      <c r="G16" s="39">
        <v>60483474.37</v>
      </c>
      <c r="H16" s="290">
        <f t="shared" si="1"/>
        <v>0</v>
      </c>
      <c r="I16" s="291"/>
    </row>
    <row r="17" spans="1:9" ht="9" customHeight="1">
      <c r="A17" s="161" t="s">
        <v>410</v>
      </c>
      <c r="B17" s="32"/>
      <c r="C17" s="39">
        <v>703193269.96</v>
      </c>
      <c r="D17" s="39">
        <v>-114716959.76</v>
      </c>
      <c r="E17" s="39">
        <f t="shared" si="2"/>
        <v>588476310.2</v>
      </c>
      <c r="F17" s="39">
        <v>588476310.2</v>
      </c>
      <c r="G17" s="39">
        <v>564247545.4</v>
      </c>
      <c r="H17" s="290">
        <f t="shared" si="1"/>
        <v>0</v>
      </c>
      <c r="I17" s="291"/>
    </row>
    <row r="18" spans="1:9" ht="9" customHeight="1">
      <c r="A18" s="161" t="s">
        <v>411</v>
      </c>
      <c r="B18" s="32"/>
      <c r="C18" s="39">
        <v>114397066.57</v>
      </c>
      <c r="D18" s="39">
        <v>15267335.96</v>
      </c>
      <c r="E18" s="39">
        <f t="shared" si="2"/>
        <v>129664402.53</v>
      </c>
      <c r="F18" s="39">
        <v>129664402.53</v>
      </c>
      <c r="G18" s="39">
        <v>121886180.96</v>
      </c>
      <c r="H18" s="290">
        <f t="shared" si="1"/>
        <v>0</v>
      </c>
      <c r="I18" s="291"/>
    </row>
    <row r="19" spans="1:9" ht="9" customHeight="1">
      <c r="A19" s="161" t="s">
        <v>412</v>
      </c>
      <c r="B19" s="32"/>
      <c r="C19" s="39">
        <v>957623908.73</v>
      </c>
      <c r="D19" s="39">
        <v>-363591763.18</v>
      </c>
      <c r="E19" s="39">
        <f t="shared" si="2"/>
        <v>594032145.55</v>
      </c>
      <c r="F19" s="39">
        <v>593687221.93</v>
      </c>
      <c r="G19" s="39">
        <v>354839378</v>
      </c>
      <c r="H19" s="290">
        <f t="shared" si="1"/>
        <v>344923.62000000477</v>
      </c>
      <c r="I19" s="291"/>
    </row>
    <row r="20" spans="1:9" ht="9" customHeight="1">
      <c r="A20" s="161" t="s">
        <v>413</v>
      </c>
      <c r="B20" s="32"/>
      <c r="C20" s="39">
        <v>59604778.14</v>
      </c>
      <c r="D20" s="39">
        <v>-11617549.75</v>
      </c>
      <c r="E20" s="39">
        <f t="shared" si="2"/>
        <v>47987228.39</v>
      </c>
      <c r="F20" s="39">
        <v>47987228.39</v>
      </c>
      <c r="G20" s="39">
        <v>45284588.45</v>
      </c>
      <c r="H20" s="290">
        <f t="shared" si="1"/>
        <v>0</v>
      </c>
      <c r="I20" s="291"/>
    </row>
    <row r="21" spans="1:9" ht="9" customHeight="1">
      <c r="A21" s="161" t="s">
        <v>414</v>
      </c>
      <c r="B21" s="32"/>
      <c r="C21" s="39">
        <v>62539161.42</v>
      </c>
      <c r="D21" s="39">
        <v>-13780519.02</v>
      </c>
      <c r="E21" s="39">
        <f t="shared" si="2"/>
        <v>48758642.400000006</v>
      </c>
      <c r="F21" s="39">
        <v>48758642.4</v>
      </c>
      <c r="G21" s="39">
        <v>46055447.93</v>
      </c>
      <c r="H21" s="290">
        <f t="shared" si="1"/>
        <v>0</v>
      </c>
      <c r="I21" s="291"/>
    </row>
    <row r="22" spans="1:9" ht="9" customHeight="1">
      <c r="A22" s="161" t="s">
        <v>415</v>
      </c>
      <c r="B22" s="32"/>
      <c r="C22" s="39">
        <v>66087083.57</v>
      </c>
      <c r="D22" s="39">
        <v>-17348345.87</v>
      </c>
      <c r="E22" s="39">
        <f t="shared" si="2"/>
        <v>48738737.7</v>
      </c>
      <c r="F22" s="39">
        <v>48738737.7</v>
      </c>
      <c r="G22" s="39">
        <v>47535392.47</v>
      </c>
      <c r="H22" s="290">
        <f t="shared" si="1"/>
        <v>0</v>
      </c>
      <c r="I22" s="291"/>
    </row>
    <row r="23" spans="1:9" ht="9" customHeight="1">
      <c r="A23" s="161" t="s">
        <v>416</v>
      </c>
      <c r="B23" s="32"/>
      <c r="C23" s="39">
        <v>127675817.28</v>
      </c>
      <c r="D23" s="39">
        <v>117740947.89</v>
      </c>
      <c r="E23" s="39">
        <f t="shared" si="2"/>
        <v>245416765.17000002</v>
      </c>
      <c r="F23" s="39">
        <v>214817442.77</v>
      </c>
      <c r="G23" s="39">
        <v>181535285.15</v>
      </c>
      <c r="H23" s="290">
        <f t="shared" si="1"/>
        <v>30599322.400000006</v>
      </c>
      <c r="I23" s="291"/>
    </row>
    <row r="24" spans="1:9" ht="9" customHeight="1">
      <c r="A24" s="161" t="s">
        <v>417</v>
      </c>
      <c r="B24" s="32"/>
      <c r="C24" s="39">
        <v>454907124.29</v>
      </c>
      <c r="D24" s="39">
        <v>986926030.28</v>
      </c>
      <c r="E24" s="39">
        <f t="shared" si="2"/>
        <v>1441833154.57</v>
      </c>
      <c r="F24" s="39">
        <v>995232516.25</v>
      </c>
      <c r="G24" s="39">
        <v>966371745.62</v>
      </c>
      <c r="H24" s="290">
        <f t="shared" si="1"/>
        <v>446600638.31999993</v>
      </c>
      <c r="I24" s="291"/>
    </row>
    <row r="25" spans="1:9" ht="9" customHeight="1">
      <c r="A25" s="161" t="s">
        <v>418</v>
      </c>
      <c r="B25" s="32"/>
      <c r="C25" s="39">
        <v>856512775.2</v>
      </c>
      <c r="D25" s="39">
        <v>161620644.5</v>
      </c>
      <c r="E25" s="39">
        <f t="shared" si="2"/>
        <v>1018133419.7</v>
      </c>
      <c r="F25" s="39">
        <v>1018133419.7</v>
      </c>
      <c r="G25" s="39">
        <v>993848755.05</v>
      </c>
      <c r="H25" s="290">
        <f t="shared" si="1"/>
        <v>0</v>
      </c>
      <c r="I25" s="291"/>
    </row>
    <row r="26" spans="1:9" ht="9" customHeight="1">
      <c r="A26" s="161" t="s">
        <v>419</v>
      </c>
      <c r="B26" s="32"/>
      <c r="C26" s="39">
        <v>118179420.92</v>
      </c>
      <c r="D26" s="39">
        <v>36463495.8</v>
      </c>
      <c r="E26" s="39">
        <f>SUM(C26:D26)</f>
        <v>154642916.72</v>
      </c>
      <c r="F26" s="39">
        <v>154642916.72</v>
      </c>
      <c r="G26" s="39">
        <v>150563478.86</v>
      </c>
      <c r="H26" s="290">
        <f>+E26-F26</f>
        <v>0</v>
      </c>
      <c r="I26" s="291"/>
    </row>
    <row r="27" spans="1:9" ht="9" customHeight="1">
      <c r="A27" s="161" t="s">
        <v>420</v>
      </c>
      <c r="B27" s="32"/>
      <c r="C27" s="39">
        <v>72417435.49</v>
      </c>
      <c r="D27" s="39">
        <v>-5114828.68</v>
      </c>
      <c r="E27" s="39">
        <f>SUM(C27:D27)</f>
        <v>67302606.81</v>
      </c>
      <c r="F27" s="39">
        <v>67302606.81</v>
      </c>
      <c r="G27" s="39">
        <v>64478672.84</v>
      </c>
      <c r="H27" s="290">
        <f>+E27-F27</f>
        <v>0</v>
      </c>
      <c r="I27" s="291"/>
    </row>
    <row r="28" spans="1:9" ht="9" customHeight="1">
      <c r="A28" s="161" t="s">
        <v>421</v>
      </c>
      <c r="B28" s="32"/>
      <c r="C28" s="39">
        <v>673944886.73</v>
      </c>
      <c r="D28" s="39">
        <v>727183292.14</v>
      </c>
      <c r="E28" s="39">
        <f t="shared" si="2"/>
        <v>1401128178.87</v>
      </c>
      <c r="F28" s="39">
        <v>1401128179.32</v>
      </c>
      <c r="G28" s="39">
        <v>1371406375.42</v>
      </c>
      <c r="H28" s="290">
        <f t="shared" si="1"/>
        <v>-0.4500000476837158</v>
      </c>
      <c r="I28" s="291"/>
    </row>
    <row r="29" spans="1:9" ht="9" customHeight="1">
      <c r="A29" s="161" t="s">
        <v>422</v>
      </c>
      <c r="B29" s="32"/>
      <c r="C29" s="39">
        <v>217347745</v>
      </c>
      <c r="D29" s="39">
        <v>41587935.99</v>
      </c>
      <c r="E29" s="39">
        <f t="shared" si="2"/>
        <v>258935680.99</v>
      </c>
      <c r="F29" s="39">
        <v>263594686.79</v>
      </c>
      <c r="G29" s="39">
        <v>253399863.24</v>
      </c>
      <c r="H29" s="290">
        <f t="shared" si="1"/>
        <v>-4659005.799999982</v>
      </c>
      <c r="I29" s="291"/>
    </row>
    <row r="30" spans="1:9" ht="9" customHeight="1">
      <c r="A30" s="161" t="s">
        <v>423</v>
      </c>
      <c r="B30" s="32"/>
      <c r="C30" s="39">
        <v>2041048002.58</v>
      </c>
      <c r="D30" s="39">
        <v>916099671.65</v>
      </c>
      <c r="E30" s="39">
        <f t="shared" si="2"/>
        <v>2957147674.23</v>
      </c>
      <c r="F30" s="39">
        <v>2957147674.23</v>
      </c>
      <c r="G30" s="39">
        <v>2816560935.69</v>
      </c>
      <c r="H30" s="290">
        <f t="shared" si="1"/>
        <v>0</v>
      </c>
      <c r="I30" s="291"/>
    </row>
    <row r="31" spans="1:9" ht="9" customHeight="1">
      <c r="A31" s="38" t="s">
        <v>424</v>
      </c>
      <c r="B31" s="32"/>
      <c r="C31" s="39">
        <v>516883120.96</v>
      </c>
      <c r="D31" s="39">
        <v>48000000.04</v>
      </c>
      <c r="E31" s="39">
        <f t="shared" si="2"/>
        <v>564883121</v>
      </c>
      <c r="F31" s="39">
        <v>564883121</v>
      </c>
      <c r="G31" s="39">
        <v>564883121</v>
      </c>
      <c r="H31" s="290">
        <f t="shared" si="1"/>
        <v>0</v>
      </c>
      <c r="I31" s="291"/>
    </row>
    <row r="32" spans="1:9" ht="9" customHeight="1">
      <c r="A32" s="38" t="s">
        <v>425</v>
      </c>
      <c r="B32" s="32"/>
      <c r="C32" s="39">
        <v>1037577948.62</v>
      </c>
      <c r="D32" s="39">
        <v>215762949.56</v>
      </c>
      <c r="E32" s="39">
        <f t="shared" si="2"/>
        <v>1253340898.18</v>
      </c>
      <c r="F32" s="39">
        <v>1253340898.18</v>
      </c>
      <c r="G32" s="39">
        <v>1246235222.19</v>
      </c>
      <c r="H32" s="290">
        <f>+E32-F32</f>
        <v>0</v>
      </c>
      <c r="I32" s="291"/>
    </row>
    <row r="33" spans="1:9" ht="9" customHeight="1">
      <c r="A33" s="38" t="s">
        <v>426</v>
      </c>
      <c r="B33" s="32"/>
      <c r="C33" s="39">
        <v>2484476740</v>
      </c>
      <c r="D33" s="39">
        <v>152078723.11</v>
      </c>
      <c r="E33" s="39">
        <f t="shared" si="2"/>
        <v>2636555463.11</v>
      </c>
      <c r="F33" s="39">
        <v>2636555463.11</v>
      </c>
      <c r="G33" s="39">
        <v>2636555463.11</v>
      </c>
      <c r="H33" s="290">
        <f>+E33-F33</f>
        <v>0</v>
      </c>
      <c r="I33" s="291"/>
    </row>
    <row r="34" spans="1:9" ht="2.25" customHeight="1">
      <c r="A34" s="36"/>
      <c r="B34" s="32"/>
      <c r="C34" s="32"/>
      <c r="D34" s="32"/>
      <c r="E34" s="32"/>
      <c r="F34" s="32"/>
      <c r="G34" s="32"/>
      <c r="H34" s="37"/>
      <c r="I34" s="32"/>
    </row>
    <row r="35" spans="1:9" ht="2.25" customHeight="1">
      <c r="A35" s="36"/>
      <c r="B35" s="32"/>
      <c r="C35" s="32"/>
      <c r="D35" s="32"/>
      <c r="E35" s="32"/>
      <c r="F35" s="32"/>
      <c r="G35" s="32"/>
      <c r="H35" s="37"/>
      <c r="I35" s="32"/>
    </row>
    <row r="36" spans="1:9" ht="9" customHeight="1">
      <c r="A36" s="31" t="s">
        <v>427</v>
      </c>
      <c r="B36" s="32"/>
      <c r="C36" s="33">
        <f aca="true" t="shared" si="3" ref="C36:H36">SUM(C37:C57)</f>
        <v>13606605816</v>
      </c>
      <c r="D36" s="33">
        <f>SUM(D37:D57)</f>
        <v>3072381103.28</v>
      </c>
      <c r="E36" s="33">
        <f t="shared" si="3"/>
        <v>16678986919.28</v>
      </c>
      <c r="F36" s="33">
        <f t="shared" si="3"/>
        <v>16410492518.01</v>
      </c>
      <c r="G36" s="33">
        <f t="shared" si="3"/>
        <v>16382811909.060001</v>
      </c>
      <c r="H36" s="292">
        <f t="shared" si="3"/>
        <v>268494401.2699994</v>
      </c>
      <c r="I36" s="293">
        <f>SUM(I37:I54)</f>
        <v>0</v>
      </c>
    </row>
    <row r="37" spans="1:9" ht="9" customHeight="1">
      <c r="A37" s="38" t="s">
        <v>428</v>
      </c>
      <c r="B37" s="32"/>
      <c r="C37" s="39">
        <v>0</v>
      </c>
      <c r="D37" s="39">
        <v>650000</v>
      </c>
      <c r="E37" s="39">
        <f>SUM(C37:D37)</f>
        <v>650000</v>
      </c>
      <c r="F37" s="39">
        <v>650000</v>
      </c>
      <c r="G37" s="39">
        <v>650000</v>
      </c>
      <c r="H37" s="290">
        <f aca="true" t="shared" si="4" ref="H37:H58">+E37-F37</f>
        <v>0</v>
      </c>
      <c r="I37" s="291"/>
    </row>
    <row r="38" spans="1:9" ht="9" customHeight="1">
      <c r="A38" s="38" t="s">
        <v>429</v>
      </c>
      <c r="B38" s="32"/>
      <c r="C38" s="39">
        <v>0</v>
      </c>
      <c r="D38" s="39">
        <v>0</v>
      </c>
      <c r="E38" s="39">
        <f aca="true" t="shared" si="5" ref="E38:E55">SUM(C38:D38)</f>
        <v>0</v>
      </c>
      <c r="F38" s="39">
        <v>0</v>
      </c>
      <c r="G38" s="39">
        <v>0</v>
      </c>
      <c r="H38" s="290">
        <f t="shared" si="4"/>
        <v>0</v>
      </c>
      <c r="I38" s="291"/>
    </row>
    <row r="39" spans="1:9" ht="9" customHeight="1">
      <c r="A39" s="38" t="s">
        <v>430</v>
      </c>
      <c r="B39" s="32"/>
      <c r="C39" s="39">
        <v>0</v>
      </c>
      <c r="D39" s="39">
        <v>20614204</v>
      </c>
      <c r="E39" s="39">
        <f t="shared" si="5"/>
        <v>20614204</v>
      </c>
      <c r="F39" s="39">
        <v>9024698.04</v>
      </c>
      <c r="G39" s="39">
        <v>9024698.04</v>
      </c>
      <c r="H39" s="290">
        <f t="shared" si="4"/>
        <v>11589505.96</v>
      </c>
      <c r="I39" s="291"/>
    </row>
    <row r="40" spans="1:9" ht="9" customHeight="1">
      <c r="A40" s="38" t="s">
        <v>431</v>
      </c>
      <c r="B40" s="32"/>
      <c r="C40" s="39">
        <v>0</v>
      </c>
      <c r="D40" s="39">
        <v>0</v>
      </c>
      <c r="E40" s="39">
        <f t="shared" si="5"/>
        <v>0</v>
      </c>
      <c r="F40" s="39">
        <v>0</v>
      </c>
      <c r="G40" s="39">
        <v>0</v>
      </c>
      <c r="H40" s="290">
        <f t="shared" si="4"/>
        <v>0</v>
      </c>
      <c r="I40" s="291"/>
    </row>
    <row r="41" spans="1:9" ht="9" customHeight="1">
      <c r="A41" s="38" t="s">
        <v>432</v>
      </c>
      <c r="B41" s="32"/>
      <c r="C41" s="39">
        <v>316603959</v>
      </c>
      <c r="D41" s="39">
        <v>141489325.28</v>
      </c>
      <c r="E41" s="39">
        <f t="shared" si="5"/>
        <v>458093284.28</v>
      </c>
      <c r="F41" s="39">
        <v>458093202.3</v>
      </c>
      <c r="G41" s="39">
        <v>454703013.68</v>
      </c>
      <c r="H41" s="290">
        <f t="shared" si="4"/>
        <v>81.97999995946884</v>
      </c>
      <c r="I41" s="291"/>
    </row>
    <row r="42" spans="1:9" ht="9" customHeight="1">
      <c r="A42" s="38" t="s">
        <v>433</v>
      </c>
      <c r="B42" s="32"/>
      <c r="C42" s="39">
        <v>0</v>
      </c>
      <c r="D42" s="39">
        <v>1094024</v>
      </c>
      <c r="E42" s="39">
        <f t="shared" si="5"/>
        <v>1094024</v>
      </c>
      <c r="F42" s="39">
        <v>1074024</v>
      </c>
      <c r="G42" s="39">
        <v>1074024</v>
      </c>
      <c r="H42" s="290">
        <f t="shared" si="4"/>
        <v>20000</v>
      </c>
      <c r="I42" s="291"/>
    </row>
    <row r="43" spans="1:9" ht="9" customHeight="1">
      <c r="A43" s="38" t="s">
        <v>434</v>
      </c>
      <c r="B43" s="32"/>
      <c r="C43" s="39">
        <v>17706336</v>
      </c>
      <c r="D43" s="39">
        <v>1837012825</v>
      </c>
      <c r="E43" s="39">
        <f t="shared" si="5"/>
        <v>1854719161</v>
      </c>
      <c r="F43" s="39">
        <v>1851589191.93</v>
      </c>
      <c r="G43" s="39">
        <v>1851589191.93</v>
      </c>
      <c r="H43" s="290">
        <f t="shared" si="4"/>
        <v>3129969.0699999332</v>
      </c>
      <c r="I43" s="291"/>
    </row>
    <row r="44" spans="1:9" ht="9" customHeight="1">
      <c r="A44" s="38" t="s">
        <v>435</v>
      </c>
      <c r="B44" s="32"/>
      <c r="C44" s="39">
        <v>0</v>
      </c>
      <c r="D44" s="39">
        <v>0</v>
      </c>
      <c r="E44" s="39">
        <f t="shared" si="5"/>
        <v>0</v>
      </c>
      <c r="F44" s="39">
        <v>0</v>
      </c>
      <c r="G44" s="39">
        <v>0</v>
      </c>
      <c r="H44" s="290">
        <f t="shared" si="4"/>
        <v>0</v>
      </c>
      <c r="I44" s="291"/>
    </row>
    <row r="45" spans="1:9" ht="9" customHeight="1">
      <c r="A45" s="38" t="s">
        <v>436</v>
      </c>
      <c r="B45" s="32"/>
      <c r="C45" s="39">
        <v>0</v>
      </c>
      <c r="D45" s="39">
        <v>0</v>
      </c>
      <c r="E45" s="39">
        <f t="shared" si="5"/>
        <v>0</v>
      </c>
      <c r="F45" s="39">
        <v>0</v>
      </c>
      <c r="G45" s="39">
        <v>0</v>
      </c>
      <c r="H45" s="290">
        <f t="shared" si="4"/>
        <v>0</v>
      </c>
      <c r="I45" s="291"/>
    </row>
    <row r="46" spans="1:9" ht="9" customHeight="1">
      <c r="A46" s="38" t="s">
        <v>437</v>
      </c>
      <c r="B46" s="32"/>
      <c r="C46" s="39">
        <v>0</v>
      </c>
      <c r="D46" s="39">
        <v>0</v>
      </c>
      <c r="E46" s="39">
        <f t="shared" si="5"/>
        <v>0</v>
      </c>
      <c r="F46" s="39">
        <v>0</v>
      </c>
      <c r="G46" s="39">
        <v>0</v>
      </c>
      <c r="H46" s="290">
        <f t="shared" si="4"/>
        <v>0</v>
      </c>
      <c r="I46" s="291"/>
    </row>
    <row r="47" spans="1:9" ht="9" customHeight="1">
      <c r="A47" s="38" t="s">
        <v>438</v>
      </c>
      <c r="B47" s="32"/>
      <c r="C47" s="39">
        <v>15000000</v>
      </c>
      <c r="D47" s="39">
        <v>105539365</v>
      </c>
      <c r="E47" s="39">
        <f t="shared" si="5"/>
        <v>120539365</v>
      </c>
      <c r="F47" s="39">
        <v>109379318.77</v>
      </c>
      <c r="G47" s="39">
        <v>85127969.47</v>
      </c>
      <c r="H47" s="290">
        <f t="shared" si="4"/>
        <v>11160046.230000004</v>
      </c>
      <c r="I47" s="291"/>
    </row>
    <row r="48" spans="1:9" ht="9" customHeight="1">
      <c r="A48" s="38" t="s">
        <v>439</v>
      </c>
      <c r="B48" s="32"/>
      <c r="C48" s="39">
        <v>312075275</v>
      </c>
      <c r="D48" s="39">
        <v>66997659.07</v>
      </c>
      <c r="E48" s="39">
        <f t="shared" si="5"/>
        <v>379072934.07</v>
      </c>
      <c r="F48" s="39">
        <v>138289024.58</v>
      </c>
      <c r="G48" s="39">
        <v>138289024.58</v>
      </c>
      <c r="H48" s="290">
        <f t="shared" si="4"/>
        <v>240783909.48999998</v>
      </c>
      <c r="I48" s="291"/>
    </row>
    <row r="49" spans="1:9" ht="9" customHeight="1">
      <c r="A49" s="38" t="s">
        <v>440</v>
      </c>
      <c r="B49" s="32"/>
      <c r="C49" s="39">
        <v>2600000</v>
      </c>
      <c r="D49" s="39">
        <v>-2129756.97</v>
      </c>
      <c r="E49" s="39">
        <f t="shared" si="5"/>
        <v>470243.0299999998</v>
      </c>
      <c r="F49" s="39">
        <v>470243.03</v>
      </c>
      <c r="G49" s="39">
        <v>431172</v>
      </c>
      <c r="H49" s="290">
        <f t="shared" si="4"/>
        <v>0</v>
      </c>
      <c r="I49" s="291"/>
    </row>
    <row r="50" spans="1:9" ht="9" customHeight="1">
      <c r="A50" s="38" t="s">
        <v>441</v>
      </c>
      <c r="B50" s="32"/>
      <c r="C50" s="39">
        <v>0</v>
      </c>
      <c r="D50" s="39">
        <v>0</v>
      </c>
      <c r="E50" s="39">
        <f>SUM(C50:D50)</f>
        <v>0</v>
      </c>
      <c r="F50" s="39">
        <v>0</v>
      </c>
      <c r="G50" s="39">
        <v>0</v>
      </c>
      <c r="H50" s="290">
        <f>+E50-F50</f>
        <v>0</v>
      </c>
      <c r="I50" s="291"/>
    </row>
    <row r="51" spans="1:9" ht="9" customHeight="1">
      <c r="A51" s="38" t="s">
        <v>442</v>
      </c>
      <c r="B51" s="32"/>
      <c r="C51" s="39">
        <v>0</v>
      </c>
      <c r="D51" s="39">
        <v>5186985.95</v>
      </c>
      <c r="E51" s="39">
        <f>SUM(C51:D51)</f>
        <v>5186985.95</v>
      </c>
      <c r="F51" s="39">
        <v>3404388.89</v>
      </c>
      <c r="G51" s="39">
        <v>3404388.89</v>
      </c>
      <c r="H51" s="290">
        <f>+E51-F51</f>
        <v>1782597.06</v>
      </c>
      <c r="I51" s="291"/>
    </row>
    <row r="52" spans="1:9" ht="9" customHeight="1">
      <c r="A52" s="38" t="s">
        <v>443</v>
      </c>
      <c r="B52" s="32"/>
      <c r="C52" s="39">
        <v>0</v>
      </c>
      <c r="D52" s="39">
        <v>10511.16</v>
      </c>
      <c r="E52" s="39">
        <f t="shared" si="5"/>
        <v>10511.16</v>
      </c>
      <c r="F52" s="39">
        <v>10511.16</v>
      </c>
      <c r="G52" s="39">
        <v>10511.16</v>
      </c>
      <c r="H52" s="290">
        <f t="shared" si="4"/>
        <v>0</v>
      </c>
      <c r="I52" s="291"/>
    </row>
    <row r="53" spans="1:9" ht="9" customHeight="1">
      <c r="A53" s="38" t="s">
        <v>444</v>
      </c>
      <c r="B53" s="32"/>
      <c r="C53" s="39">
        <v>0</v>
      </c>
      <c r="D53" s="39">
        <v>0</v>
      </c>
      <c r="E53" s="39">
        <f t="shared" si="5"/>
        <v>0</v>
      </c>
      <c r="F53" s="39">
        <v>0</v>
      </c>
      <c r="G53" s="39">
        <v>0</v>
      </c>
      <c r="H53" s="290">
        <f t="shared" si="4"/>
        <v>0</v>
      </c>
      <c r="I53" s="291"/>
    </row>
    <row r="54" spans="1:9" ht="9" customHeight="1">
      <c r="A54" s="38" t="s">
        <v>445</v>
      </c>
      <c r="B54" s="32"/>
      <c r="C54" s="39">
        <v>9501559694</v>
      </c>
      <c r="D54" s="39">
        <v>539031688.08</v>
      </c>
      <c r="E54" s="39">
        <f t="shared" si="5"/>
        <v>10040591382.08</v>
      </c>
      <c r="F54" s="39">
        <v>10040563090.6</v>
      </c>
      <c r="G54" s="39">
        <v>10040563090.6</v>
      </c>
      <c r="H54" s="290">
        <f t="shared" si="4"/>
        <v>28291.479999542236</v>
      </c>
      <c r="I54" s="291"/>
    </row>
    <row r="55" spans="1:9" ht="9" customHeight="1">
      <c r="A55" s="38" t="s">
        <v>446</v>
      </c>
      <c r="B55" s="32"/>
      <c r="C55" s="39">
        <v>0</v>
      </c>
      <c r="D55" s="39">
        <v>6018368.57</v>
      </c>
      <c r="E55" s="39">
        <f t="shared" si="5"/>
        <v>6018368.57</v>
      </c>
      <c r="F55" s="39">
        <v>6018368.57</v>
      </c>
      <c r="G55" s="39">
        <v>6018368.57</v>
      </c>
      <c r="H55" s="290">
        <f>+E55-F55</f>
        <v>0</v>
      </c>
      <c r="I55" s="291"/>
    </row>
    <row r="56" spans="1:9" ht="9" customHeight="1">
      <c r="A56" s="38" t="s">
        <v>447</v>
      </c>
      <c r="B56" s="32"/>
      <c r="C56" s="39">
        <v>1585930193</v>
      </c>
      <c r="D56" s="39">
        <v>300045856.86</v>
      </c>
      <c r="E56" s="39">
        <f>SUM(C56:D56)</f>
        <v>1885976049.8600001</v>
      </c>
      <c r="F56" s="39">
        <v>1885976049.86</v>
      </c>
      <c r="G56" s="39">
        <v>1885976049.86</v>
      </c>
      <c r="H56" s="290">
        <f>+E56-F56</f>
        <v>0</v>
      </c>
      <c r="I56" s="291"/>
    </row>
    <row r="57" spans="1:9" ht="9" customHeight="1">
      <c r="A57" s="38" t="s">
        <v>448</v>
      </c>
      <c r="B57" s="32"/>
      <c r="C57" s="39">
        <v>1855130359</v>
      </c>
      <c r="D57" s="39">
        <v>50820047.28</v>
      </c>
      <c r="E57" s="39">
        <f>SUM(C57:D57)</f>
        <v>1905950406.28</v>
      </c>
      <c r="F57" s="39">
        <v>1905950406.28</v>
      </c>
      <c r="G57" s="39">
        <v>1905950406.28</v>
      </c>
      <c r="H57" s="290">
        <f>+E57-F57</f>
        <v>0</v>
      </c>
      <c r="I57" s="291"/>
    </row>
    <row r="58" spans="1:9" ht="2.25" customHeight="1">
      <c r="A58" s="36"/>
      <c r="B58" s="32"/>
      <c r="C58" s="32">
        <v>9331070227</v>
      </c>
      <c r="D58" s="32"/>
      <c r="E58" s="32"/>
      <c r="F58" s="32"/>
      <c r="G58" s="32"/>
      <c r="H58" s="290">
        <f t="shared" si="4"/>
        <v>0</v>
      </c>
      <c r="I58" s="291"/>
    </row>
    <row r="59" spans="1:9" ht="2.25" customHeight="1">
      <c r="A59" s="36"/>
      <c r="B59" s="32"/>
      <c r="C59" s="32"/>
      <c r="D59" s="32"/>
      <c r="E59" s="32"/>
      <c r="F59" s="32"/>
      <c r="G59" s="32"/>
      <c r="H59" s="37"/>
      <c r="I59" s="32"/>
    </row>
    <row r="60" spans="1:9" ht="9" customHeight="1">
      <c r="A60" s="31" t="s">
        <v>402</v>
      </c>
      <c r="B60" s="32"/>
      <c r="C60" s="33">
        <f aca="true" t="shared" si="6" ref="C60:I60">+C10+C36</f>
        <v>25081797688</v>
      </c>
      <c r="D60" s="33">
        <f>+D10+D36</f>
        <v>5851786882.700001</v>
      </c>
      <c r="E60" s="33">
        <f t="shared" si="6"/>
        <v>30933584570.700005</v>
      </c>
      <c r="F60" s="33">
        <f t="shared" si="6"/>
        <v>30192406225.49</v>
      </c>
      <c r="G60" s="33">
        <f t="shared" si="6"/>
        <v>29597079941.750004</v>
      </c>
      <c r="H60" s="292">
        <f t="shared" si="6"/>
        <v>741178345.2099999</v>
      </c>
      <c r="I60" s="293">
        <f t="shared" si="6"/>
        <v>0</v>
      </c>
    </row>
    <row r="61" spans="1:9" ht="2.25" customHeight="1">
      <c r="A61" s="117"/>
      <c r="B61" s="50"/>
      <c r="C61" s="50"/>
      <c r="D61" s="50"/>
      <c r="E61" s="50"/>
      <c r="F61" s="50"/>
      <c r="G61" s="50"/>
      <c r="H61" s="118"/>
      <c r="I61" s="50"/>
    </row>
    <row r="62" ht="3.75" customHeight="1"/>
  </sheetData>
  <sheetProtection/>
  <mergeCells count="57">
    <mergeCell ref="A1:I5"/>
    <mergeCell ref="A6:B8"/>
    <mergeCell ref="C6:G6"/>
    <mergeCell ref="H6:I8"/>
    <mergeCell ref="C7:C8"/>
    <mergeCell ref="D7:D8"/>
    <mergeCell ref="E7:E8"/>
    <mergeCell ref="F7:F8"/>
    <mergeCell ref="G7:G8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60:I60"/>
  </mergeCells>
  <printOptions horizontalCentered="1"/>
  <pageMargins left="0.2755905511811024" right="0.1968503937007874" top="0.5905511811023623" bottom="0.5905511811023623" header="0" footer="0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93"/>
  <sheetViews>
    <sheetView showGridLines="0" zoomScalePageLayoutView="0" workbookViewId="0" topLeftCell="A1">
      <pane xSplit="2" ySplit="10" topLeftCell="E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I5"/>
    </sheetView>
  </sheetViews>
  <sheetFormatPr defaultColWidth="6.8515625" defaultRowHeight="12.75" customHeight="1"/>
  <cols>
    <col min="1" max="1" width="39.28125" style="26" customWidth="1"/>
    <col min="2" max="2" width="0.13671875" style="26" customWidth="1"/>
    <col min="3" max="3" width="13.7109375" style="26" customWidth="1"/>
    <col min="4" max="4" width="12.00390625" style="26" customWidth="1"/>
    <col min="5" max="5" width="13.7109375" style="26" customWidth="1"/>
    <col min="6" max="6" width="12.8515625" style="26" customWidth="1"/>
    <col min="7" max="7" width="12.7109375" style="26" customWidth="1"/>
    <col min="8" max="8" width="7.57421875" style="26" customWidth="1"/>
    <col min="9" max="9" width="5.7109375" style="26" customWidth="1"/>
    <col min="10" max="16384" width="6.8515625" style="26" customWidth="1"/>
  </cols>
  <sheetData>
    <row r="1" spans="1:9" ht="12" customHeight="1">
      <c r="A1" s="248" t="s">
        <v>449</v>
      </c>
      <c r="B1" s="249"/>
      <c r="C1" s="249"/>
      <c r="D1" s="249"/>
      <c r="E1" s="249"/>
      <c r="F1" s="249"/>
      <c r="G1" s="249"/>
      <c r="H1" s="249"/>
      <c r="I1" s="250"/>
    </row>
    <row r="2" spans="1:9" ht="11.25" customHeight="1">
      <c r="A2" s="251"/>
      <c r="B2" s="252"/>
      <c r="C2" s="252"/>
      <c r="D2" s="252"/>
      <c r="E2" s="252"/>
      <c r="F2" s="252"/>
      <c r="G2" s="252"/>
      <c r="H2" s="252"/>
      <c r="I2" s="253"/>
    </row>
    <row r="3" spans="1:9" ht="11.25" customHeight="1">
      <c r="A3" s="251"/>
      <c r="B3" s="252"/>
      <c r="C3" s="252"/>
      <c r="D3" s="252"/>
      <c r="E3" s="252"/>
      <c r="F3" s="252"/>
      <c r="G3" s="252"/>
      <c r="H3" s="252"/>
      <c r="I3" s="253"/>
    </row>
    <row r="4" spans="1:9" ht="11.25" customHeight="1">
      <c r="A4" s="251"/>
      <c r="B4" s="252"/>
      <c r="C4" s="252"/>
      <c r="D4" s="252"/>
      <c r="E4" s="252"/>
      <c r="F4" s="252"/>
      <c r="G4" s="252"/>
      <c r="H4" s="252"/>
      <c r="I4" s="253"/>
    </row>
    <row r="5" spans="1:9" ht="15.75" customHeight="1">
      <c r="A5" s="254"/>
      <c r="B5" s="255"/>
      <c r="C5" s="255"/>
      <c r="D5" s="255"/>
      <c r="E5" s="255"/>
      <c r="F5" s="255"/>
      <c r="G5" s="255"/>
      <c r="H5" s="255"/>
      <c r="I5" s="256"/>
    </row>
    <row r="6" spans="1:9" ht="12.75">
      <c r="A6" s="257" t="s">
        <v>0</v>
      </c>
      <c r="B6" s="285"/>
      <c r="C6" s="288" t="s">
        <v>323</v>
      </c>
      <c r="D6" s="288"/>
      <c r="E6" s="288"/>
      <c r="F6" s="288"/>
      <c r="G6" s="288"/>
      <c r="H6" s="289" t="s">
        <v>324</v>
      </c>
      <c r="I6" s="289"/>
    </row>
    <row r="7" spans="1:9" ht="12.75">
      <c r="A7" s="258"/>
      <c r="B7" s="286"/>
      <c r="C7" s="260" t="s">
        <v>325</v>
      </c>
      <c r="D7" s="288" t="s">
        <v>326</v>
      </c>
      <c r="E7" s="260" t="s">
        <v>327</v>
      </c>
      <c r="F7" s="260" t="s">
        <v>216</v>
      </c>
      <c r="G7" s="260" t="s">
        <v>233</v>
      </c>
      <c r="H7" s="289"/>
      <c r="I7" s="289"/>
    </row>
    <row r="8" spans="1:9" ht="12.75">
      <c r="A8" s="259"/>
      <c r="B8" s="287"/>
      <c r="C8" s="262"/>
      <c r="D8" s="288"/>
      <c r="E8" s="262"/>
      <c r="F8" s="262"/>
      <c r="G8" s="262"/>
      <c r="H8" s="289"/>
      <c r="I8" s="289"/>
    </row>
    <row r="9" spans="1:9" ht="2.25" customHeight="1">
      <c r="A9" s="55"/>
      <c r="B9" s="56"/>
      <c r="C9" s="56"/>
      <c r="D9" s="56"/>
      <c r="E9" s="56"/>
      <c r="F9" s="56"/>
      <c r="G9" s="56"/>
      <c r="H9" s="124"/>
      <c r="I9" s="56"/>
    </row>
    <row r="10" spans="1:9" ht="2.25" customHeight="1">
      <c r="A10" s="36"/>
      <c r="B10" s="32"/>
      <c r="C10" s="32"/>
      <c r="D10" s="32"/>
      <c r="E10" s="32"/>
      <c r="F10" s="32"/>
      <c r="G10" s="32"/>
      <c r="H10" s="37"/>
      <c r="I10" s="32"/>
    </row>
    <row r="11" spans="1:9" ht="9" customHeight="1">
      <c r="A11" s="31" t="s">
        <v>450</v>
      </c>
      <c r="B11" s="32"/>
      <c r="C11" s="33">
        <f>+C13+C23+C32+C43</f>
        <v>11475191872</v>
      </c>
      <c r="D11" s="33">
        <f aca="true" t="shared" si="0" ref="D11:I11">+D13+D23+D32+D43</f>
        <v>2779405779.42</v>
      </c>
      <c r="E11" s="33">
        <f>+E13+E23+E32+E43</f>
        <v>14254597651.420002</v>
      </c>
      <c r="F11" s="33">
        <f t="shared" si="0"/>
        <v>13781913707.48</v>
      </c>
      <c r="G11" s="33">
        <f t="shared" si="0"/>
        <v>13214268032.69</v>
      </c>
      <c r="H11" s="292">
        <f t="shared" si="0"/>
        <v>472683943.9399998</v>
      </c>
      <c r="I11" s="293">
        <f t="shared" si="0"/>
        <v>0</v>
      </c>
    </row>
    <row r="12" spans="1:9" ht="2.25" customHeight="1">
      <c r="A12" s="36"/>
      <c r="B12" s="32"/>
      <c r="C12" s="32"/>
      <c r="D12" s="32"/>
      <c r="E12" s="32"/>
      <c r="F12" s="32"/>
      <c r="G12" s="32"/>
      <c r="H12" s="37"/>
      <c r="I12" s="32"/>
    </row>
    <row r="13" spans="1:9" s="133" customFormat="1" ht="9" customHeight="1">
      <c r="A13" s="31" t="s">
        <v>451</v>
      </c>
      <c r="B13" s="43"/>
      <c r="C13" s="33">
        <f aca="true" t="shared" si="1" ref="C13:I13">SUM(C14:C21)</f>
        <v>4494011464.089999</v>
      </c>
      <c r="D13" s="33">
        <f t="shared" si="1"/>
        <v>1166083791.6</v>
      </c>
      <c r="E13" s="33">
        <f t="shared" si="1"/>
        <v>5660095255.690001</v>
      </c>
      <c r="F13" s="33">
        <f t="shared" si="1"/>
        <v>5308871690.26</v>
      </c>
      <c r="G13" s="33">
        <f t="shared" si="1"/>
        <v>5184366694.42</v>
      </c>
      <c r="H13" s="292">
        <f t="shared" si="1"/>
        <v>351223565.42999995</v>
      </c>
      <c r="I13" s="293">
        <f t="shared" si="1"/>
        <v>0</v>
      </c>
    </row>
    <row r="14" spans="1:9" s="133" customFormat="1" ht="9" customHeight="1">
      <c r="A14" s="38" t="s">
        <v>452</v>
      </c>
      <c r="B14" s="127"/>
      <c r="C14" s="39">
        <v>386574228.92</v>
      </c>
      <c r="D14" s="39">
        <v>825178.77</v>
      </c>
      <c r="E14" s="39">
        <f aca="true" t="shared" si="2" ref="E14:E21">SUM(C14:D14)</f>
        <v>387399407.69</v>
      </c>
      <c r="F14" s="39">
        <v>387399407.69</v>
      </c>
      <c r="G14" s="39">
        <v>387399407.69</v>
      </c>
      <c r="H14" s="290">
        <f>+E14-F14</f>
        <v>0</v>
      </c>
      <c r="I14" s="291"/>
    </row>
    <row r="15" spans="1:9" s="133" customFormat="1" ht="9" customHeight="1">
      <c r="A15" s="38" t="s">
        <v>453</v>
      </c>
      <c r="B15" s="127"/>
      <c r="C15" s="39">
        <v>1349386101.79</v>
      </c>
      <c r="D15" s="39">
        <v>154149684.76</v>
      </c>
      <c r="E15" s="39">
        <f t="shared" si="2"/>
        <v>1503535786.55</v>
      </c>
      <c r="F15" s="39">
        <v>1503366542.05</v>
      </c>
      <c r="G15" s="39">
        <v>1493616120.77</v>
      </c>
      <c r="H15" s="290">
        <f aca="true" t="shared" si="3" ref="H15:H21">+E15-F15</f>
        <v>169244.5</v>
      </c>
      <c r="I15" s="291"/>
    </row>
    <row r="16" spans="1:9" s="133" customFormat="1" ht="9" customHeight="1">
      <c r="A16" s="38" t="s">
        <v>454</v>
      </c>
      <c r="B16" s="127"/>
      <c r="C16" s="39">
        <v>529737479.74</v>
      </c>
      <c r="D16" s="39">
        <v>578507810.53</v>
      </c>
      <c r="E16" s="39">
        <f t="shared" si="2"/>
        <v>1108245290.27</v>
      </c>
      <c r="F16" s="39">
        <v>757235522.13</v>
      </c>
      <c r="G16" s="39">
        <v>731416147.6</v>
      </c>
      <c r="H16" s="290">
        <f t="shared" si="3"/>
        <v>351009768.14</v>
      </c>
      <c r="I16" s="291"/>
    </row>
    <row r="17" spans="1:9" s="133" customFormat="1" ht="9" customHeight="1">
      <c r="A17" s="38" t="s">
        <v>455</v>
      </c>
      <c r="B17" s="127"/>
      <c r="C17" s="39">
        <v>0</v>
      </c>
      <c r="D17" s="39">
        <v>0</v>
      </c>
      <c r="E17" s="39">
        <f t="shared" si="2"/>
        <v>0</v>
      </c>
      <c r="F17" s="39">
        <v>0</v>
      </c>
      <c r="G17" s="39">
        <v>0</v>
      </c>
      <c r="H17" s="290">
        <f t="shared" si="3"/>
        <v>0</v>
      </c>
      <c r="I17" s="291"/>
    </row>
    <row r="18" spans="1:9" s="133" customFormat="1" ht="9" customHeight="1">
      <c r="A18" s="38" t="s">
        <v>456</v>
      </c>
      <c r="B18" s="127"/>
      <c r="C18" s="39">
        <v>1041169481.1</v>
      </c>
      <c r="D18" s="39">
        <v>-339258629.59</v>
      </c>
      <c r="E18" s="39">
        <f t="shared" si="2"/>
        <v>701910851.51</v>
      </c>
      <c r="F18" s="39">
        <v>701910851.51</v>
      </c>
      <c r="G18" s="39">
        <v>674346686.08</v>
      </c>
      <c r="H18" s="290">
        <f t="shared" si="3"/>
        <v>0</v>
      </c>
      <c r="I18" s="291"/>
    </row>
    <row r="19" spans="1:9" s="133" customFormat="1" ht="9" customHeight="1">
      <c r="A19" s="38" t="s">
        <v>457</v>
      </c>
      <c r="B19" s="127"/>
      <c r="C19" s="39">
        <v>0</v>
      </c>
      <c r="D19" s="39">
        <v>0</v>
      </c>
      <c r="E19" s="39">
        <f t="shared" si="2"/>
        <v>0</v>
      </c>
      <c r="F19" s="39">
        <v>0</v>
      </c>
      <c r="G19" s="39">
        <v>0</v>
      </c>
      <c r="H19" s="290">
        <f t="shared" si="3"/>
        <v>0</v>
      </c>
      <c r="I19" s="291"/>
    </row>
    <row r="20" spans="1:9" s="133" customFormat="1" ht="9" customHeight="1">
      <c r="A20" s="38" t="s">
        <v>458</v>
      </c>
      <c r="B20" s="127"/>
      <c r="C20" s="39">
        <v>881156958.55</v>
      </c>
      <c r="D20" s="39">
        <v>222282346.38</v>
      </c>
      <c r="E20" s="39">
        <f t="shared" si="2"/>
        <v>1103439304.9299998</v>
      </c>
      <c r="F20" s="39">
        <v>1103439304.93</v>
      </c>
      <c r="G20" s="39">
        <v>1078913458.26</v>
      </c>
      <c r="H20" s="290">
        <f t="shared" si="3"/>
        <v>0</v>
      </c>
      <c r="I20" s="291"/>
    </row>
    <row r="21" spans="1:9" s="133" customFormat="1" ht="9" customHeight="1">
      <c r="A21" s="38" t="s">
        <v>459</v>
      </c>
      <c r="B21" s="127"/>
      <c r="C21" s="39">
        <v>305987213.99</v>
      </c>
      <c r="D21" s="39">
        <v>549577400.75</v>
      </c>
      <c r="E21" s="39">
        <f t="shared" si="2"/>
        <v>855564614.74</v>
      </c>
      <c r="F21" s="39">
        <v>855520061.95</v>
      </c>
      <c r="G21" s="39">
        <v>818674874.02</v>
      </c>
      <c r="H21" s="290">
        <f t="shared" si="3"/>
        <v>44552.78999996185</v>
      </c>
      <c r="I21" s="291"/>
    </row>
    <row r="22" spans="1:9" s="133" customFormat="1" ht="2.25" customHeight="1">
      <c r="A22" s="129"/>
      <c r="B22" s="127"/>
      <c r="C22" s="127"/>
      <c r="D22" s="127"/>
      <c r="E22" s="127"/>
      <c r="F22" s="127">
        <v>72419328.8</v>
      </c>
      <c r="G22" s="127">
        <v>58645526.28</v>
      </c>
      <c r="H22" s="128"/>
      <c r="I22" s="127"/>
    </row>
    <row r="23" spans="1:9" s="133" customFormat="1" ht="9" customHeight="1">
      <c r="A23" s="31" t="s">
        <v>460</v>
      </c>
      <c r="B23" s="43"/>
      <c r="C23" s="33">
        <f aca="true" t="shared" si="4" ref="C23:I23">SUM(C24:C30)</f>
        <v>3399065780.51</v>
      </c>
      <c r="D23" s="33">
        <f t="shared" si="4"/>
        <v>1244026149.67</v>
      </c>
      <c r="E23" s="33">
        <f t="shared" si="4"/>
        <v>4643091930.18</v>
      </c>
      <c r="F23" s="33">
        <f t="shared" si="4"/>
        <v>4581549505.57</v>
      </c>
      <c r="G23" s="33">
        <f t="shared" si="4"/>
        <v>4219257993.23</v>
      </c>
      <c r="H23" s="292">
        <f t="shared" si="4"/>
        <v>61542424.609999895</v>
      </c>
      <c r="I23" s="293">
        <f t="shared" si="4"/>
        <v>0</v>
      </c>
    </row>
    <row r="24" spans="1:9" s="133" customFormat="1" ht="9" customHeight="1">
      <c r="A24" s="38" t="s">
        <v>461</v>
      </c>
      <c r="B24" s="127"/>
      <c r="C24" s="39">
        <v>38079434.88</v>
      </c>
      <c r="D24" s="39">
        <v>-3496368.4</v>
      </c>
      <c r="E24" s="39">
        <f aca="true" t="shared" si="5" ref="E24:E30">SUM(C24:D24)</f>
        <v>34583066.480000004</v>
      </c>
      <c r="F24" s="39">
        <v>34583066.48</v>
      </c>
      <c r="G24" s="39">
        <v>33723041.51</v>
      </c>
      <c r="H24" s="290">
        <f aca="true" t="shared" si="6" ref="H24:H30">+E24-F24</f>
        <v>0</v>
      </c>
      <c r="I24" s="291"/>
    </row>
    <row r="25" spans="1:9" s="133" customFormat="1" ht="9" customHeight="1">
      <c r="A25" s="38" t="s">
        <v>462</v>
      </c>
      <c r="B25" s="127"/>
      <c r="C25" s="39">
        <v>209762334.9</v>
      </c>
      <c r="D25" s="39">
        <v>637781595.16</v>
      </c>
      <c r="E25" s="39">
        <f t="shared" si="5"/>
        <v>847543930.06</v>
      </c>
      <c r="F25" s="39">
        <v>781687423.27</v>
      </c>
      <c r="G25" s="39">
        <v>766844897.85</v>
      </c>
      <c r="H25" s="290">
        <f t="shared" si="6"/>
        <v>65856506.78999996</v>
      </c>
      <c r="I25" s="291"/>
    </row>
    <row r="26" spans="1:9" s="133" customFormat="1" ht="9" customHeight="1">
      <c r="A26" s="38" t="s">
        <v>463</v>
      </c>
      <c r="B26" s="127"/>
      <c r="C26" s="39">
        <v>497283182.74</v>
      </c>
      <c r="D26" s="39">
        <v>385415915.11</v>
      </c>
      <c r="E26" s="39">
        <f t="shared" si="5"/>
        <v>882699097.85</v>
      </c>
      <c r="F26" s="39">
        <v>882699097.85</v>
      </c>
      <c r="G26" s="39">
        <v>809091371.88</v>
      </c>
      <c r="H26" s="290">
        <f t="shared" si="6"/>
        <v>0</v>
      </c>
      <c r="I26" s="291"/>
    </row>
    <row r="27" spans="1:9" s="133" customFormat="1" ht="9" customHeight="1">
      <c r="A27" s="38" t="s">
        <v>464</v>
      </c>
      <c r="B27" s="127"/>
      <c r="C27" s="39">
        <v>181669214.09</v>
      </c>
      <c r="D27" s="39">
        <v>41541187.28</v>
      </c>
      <c r="E27" s="39">
        <f t="shared" si="5"/>
        <v>223210401.37</v>
      </c>
      <c r="F27" s="39">
        <v>223210401.37</v>
      </c>
      <c r="G27" s="39">
        <v>218382317.18</v>
      </c>
      <c r="H27" s="290">
        <f t="shared" si="6"/>
        <v>0</v>
      </c>
      <c r="I27" s="291"/>
    </row>
    <row r="28" spans="1:9" s="133" customFormat="1" ht="9" customHeight="1">
      <c r="A28" s="38" t="s">
        <v>465</v>
      </c>
      <c r="B28" s="127"/>
      <c r="C28" s="39">
        <v>1633948164.35</v>
      </c>
      <c r="D28" s="39">
        <v>36795749.84</v>
      </c>
      <c r="E28" s="39">
        <f t="shared" si="5"/>
        <v>1670743914.1899998</v>
      </c>
      <c r="F28" s="39">
        <v>1670398990.57</v>
      </c>
      <c r="G28" s="39">
        <v>1416534727.92</v>
      </c>
      <c r="H28" s="290">
        <f t="shared" si="6"/>
        <v>344923.61999988556</v>
      </c>
      <c r="I28" s="291"/>
    </row>
    <row r="29" spans="1:9" s="133" customFormat="1" ht="9" customHeight="1">
      <c r="A29" s="38" t="s">
        <v>466</v>
      </c>
      <c r="B29" s="127"/>
      <c r="C29" s="39">
        <v>838323449.55</v>
      </c>
      <c r="D29" s="39">
        <v>145988070.68</v>
      </c>
      <c r="E29" s="39">
        <f t="shared" si="5"/>
        <v>984311520.23</v>
      </c>
      <c r="F29" s="39">
        <v>988970526.03</v>
      </c>
      <c r="G29" s="39">
        <v>974681636.89</v>
      </c>
      <c r="H29" s="290">
        <f t="shared" si="6"/>
        <v>-4659005.799999952</v>
      </c>
      <c r="I29" s="291"/>
    </row>
    <row r="30" spans="1:9" s="133" customFormat="1" ht="9" customHeight="1">
      <c r="A30" s="38" t="s">
        <v>467</v>
      </c>
      <c r="B30" s="127"/>
      <c r="C30" s="39">
        <v>0</v>
      </c>
      <c r="D30" s="39">
        <v>0</v>
      </c>
      <c r="E30" s="39">
        <f t="shared" si="5"/>
        <v>0</v>
      </c>
      <c r="F30" s="39">
        <v>0</v>
      </c>
      <c r="G30" s="39">
        <v>0</v>
      </c>
      <c r="H30" s="290">
        <f t="shared" si="6"/>
        <v>0</v>
      </c>
      <c r="I30" s="291"/>
    </row>
    <row r="31" spans="1:9" s="133" customFormat="1" ht="2.25" customHeight="1">
      <c r="A31" s="129"/>
      <c r="B31" s="127"/>
      <c r="C31" s="127"/>
      <c r="D31" s="127"/>
      <c r="E31" s="127"/>
      <c r="F31" s="127"/>
      <c r="G31" s="127"/>
      <c r="H31" s="128"/>
      <c r="I31" s="127"/>
    </row>
    <row r="32" spans="1:9" s="133" customFormat="1" ht="9" customHeight="1">
      <c r="A32" s="31" t="s">
        <v>468</v>
      </c>
      <c r="B32" s="43"/>
      <c r="C32" s="33">
        <f aca="true" t="shared" si="7" ref="C32:I32">SUM(C33:C41)</f>
        <v>558146689.6</v>
      </c>
      <c r="D32" s="33">
        <f t="shared" si="7"/>
        <v>69444315.77000001</v>
      </c>
      <c r="E32" s="33">
        <f t="shared" si="7"/>
        <v>627591005.37</v>
      </c>
      <c r="F32" s="33">
        <f t="shared" si="7"/>
        <v>567673051.47</v>
      </c>
      <c r="G32" s="33">
        <f t="shared" si="7"/>
        <v>486823884.85999995</v>
      </c>
      <c r="H32" s="292">
        <f t="shared" si="7"/>
        <v>59917953.899999976</v>
      </c>
      <c r="I32" s="293">
        <f t="shared" si="7"/>
        <v>0</v>
      </c>
    </row>
    <row r="33" spans="1:9" s="133" customFormat="1" ht="9" customHeight="1">
      <c r="A33" s="38" t="s">
        <v>469</v>
      </c>
      <c r="B33" s="127"/>
      <c r="C33" s="39">
        <v>170615027.28</v>
      </c>
      <c r="D33" s="39">
        <v>-8432298.34</v>
      </c>
      <c r="E33" s="39">
        <f aca="true" t="shared" si="8" ref="E33:E41">SUM(C33:D33)</f>
        <v>162182728.94</v>
      </c>
      <c r="F33" s="39">
        <v>162182728.94</v>
      </c>
      <c r="G33" s="39">
        <v>156473837.79</v>
      </c>
      <c r="H33" s="290">
        <f aca="true" t="shared" si="9" ref="H33:H41">+E33-F33</f>
        <v>0</v>
      </c>
      <c r="I33" s="291"/>
    </row>
    <row r="34" spans="1:9" s="133" customFormat="1" ht="9" customHeight="1">
      <c r="A34" s="38" t="s">
        <v>470</v>
      </c>
      <c r="B34" s="127"/>
      <c r="C34" s="39">
        <v>97154234.56</v>
      </c>
      <c r="D34" s="39">
        <v>125821693.33</v>
      </c>
      <c r="E34" s="39">
        <f t="shared" si="8"/>
        <v>222975927.89</v>
      </c>
      <c r="F34" s="39">
        <v>192376605.49</v>
      </c>
      <c r="G34" s="39">
        <v>159916504.87</v>
      </c>
      <c r="H34" s="290">
        <f t="shared" si="9"/>
        <v>30599322.399999976</v>
      </c>
      <c r="I34" s="291"/>
    </row>
    <row r="35" spans="1:9" s="133" customFormat="1" ht="9" customHeight="1">
      <c r="A35" s="38" t="s">
        <v>471</v>
      </c>
      <c r="B35" s="127"/>
      <c r="C35" s="39">
        <v>0</v>
      </c>
      <c r="D35" s="39">
        <v>0</v>
      </c>
      <c r="E35" s="39">
        <f t="shared" si="8"/>
        <v>0</v>
      </c>
      <c r="F35" s="39">
        <v>0</v>
      </c>
      <c r="G35" s="39">
        <v>0</v>
      </c>
      <c r="H35" s="290">
        <f t="shared" si="9"/>
        <v>0</v>
      </c>
      <c r="I35" s="291"/>
    </row>
    <row r="36" spans="1:9" s="133" customFormat="1" ht="9" customHeight="1">
      <c r="A36" s="38" t="s">
        <v>472</v>
      </c>
      <c r="B36" s="127"/>
      <c r="C36" s="39">
        <v>0</v>
      </c>
      <c r="D36" s="39">
        <v>0</v>
      </c>
      <c r="E36" s="39">
        <f t="shared" si="8"/>
        <v>0</v>
      </c>
      <c r="F36" s="39">
        <v>0</v>
      </c>
      <c r="G36" s="39">
        <v>0</v>
      </c>
      <c r="H36" s="290">
        <f t="shared" si="9"/>
        <v>0</v>
      </c>
      <c r="I36" s="291"/>
    </row>
    <row r="37" spans="1:9" s="133" customFormat="1" ht="9" customHeight="1">
      <c r="A37" s="38" t="s">
        <v>473</v>
      </c>
      <c r="B37" s="127"/>
      <c r="C37" s="39">
        <v>123948463.28</v>
      </c>
      <c r="D37" s="39">
        <v>40220628.25</v>
      </c>
      <c r="E37" s="39">
        <f t="shared" si="8"/>
        <v>164169091.53</v>
      </c>
      <c r="F37" s="39">
        <v>134850460.03</v>
      </c>
      <c r="G37" s="39">
        <v>126974888.68</v>
      </c>
      <c r="H37" s="290">
        <f t="shared" si="9"/>
        <v>29318631.5</v>
      </c>
      <c r="I37" s="291"/>
    </row>
    <row r="38" spans="1:9" s="133" customFormat="1" ht="9" customHeight="1">
      <c r="A38" s="38" t="s">
        <v>474</v>
      </c>
      <c r="B38" s="127"/>
      <c r="C38" s="39">
        <v>0</v>
      </c>
      <c r="D38" s="39">
        <v>0</v>
      </c>
      <c r="E38" s="39">
        <f t="shared" si="8"/>
        <v>0</v>
      </c>
      <c r="F38" s="39">
        <v>0</v>
      </c>
      <c r="G38" s="39">
        <v>0</v>
      </c>
      <c r="H38" s="290">
        <f t="shared" si="9"/>
        <v>0</v>
      </c>
      <c r="I38" s="291"/>
    </row>
    <row r="39" spans="1:9" s="133" customFormat="1" ht="9" customHeight="1">
      <c r="A39" s="38" t="s">
        <v>475</v>
      </c>
      <c r="B39" s="127"/>
      <c r="C39" s="39">
        <v>155916604.48</v>
      </c>
      <c r="D39" s="39">
        <v>-88810917.74</v>
      </c>
      <c r="E39" s="39">
        <f t="shared" si="8"/>
        <v>67105686.739999995</v>
      </c>
      <c r="F39" s="39">
        <v>67105686.74</v>
      </c>
      <c r="G39" s="39">
        <v>32700443.25</v>
      </c>
      <c r="H39" s="290">
        <f t="shared" si="9"/>
        <v>0</v>
      </c>
      <c r="I39" s="291"/>
    </row>
    <row r="40" spans="1:9" s="133" customFormat="1" ht="9" customHeight="1">
      <c r="A40" s="38" t="s">
        <v>476</v>
      </c>
      <c r="B40" s="127"/>
      <c r="C40" s="39">
        <v>10512360</v>
      </c>
      <c r="D40" s="39">
        <v>645210.27</v>
      </c>
      <c r="E40" s="39">
        <f t="shared" si="8"/>
        <v>11157570.27</v>
      </c>
      <c r="F40" s="39">
        <v>11157570.27</v>
      </c>
      <c r="G40" s="39">
        <v>10758210.27</v>
      </c>
      <c r="H40" s="290">
        <f t="shared" si="9"/>
        <v>0</v>
      </c>
      <c r="I40" s="291"/>
    </row>
    <row r="41" spans="1:9" s="133" customFormat="1" ht="9" customHeight="1">
      <c r="A41" s="38" t="s">
        <v>477</v>
      </c>
      <c r="B41" s="127"/>
      <c r="C41" s="39">
        <v>0</v>
      </c>
      <c r="D41" s="39">
        <v>0</v>
      </c>
      <c r="E41" s="39">
        <f t="shared" si="8"/>
        <v>0</v>
      </c>
      <c r="F41" s="39">
        <v>0</v>
      </c>
      <c r="G41" s="39">
        <v>0</v>
      </c>
      <c r="H41" s="290">
        <f t="shared" si="9"/>
        <v>0</v>
      </c>
      <c r="I41" s="291"/>
    </row>
    <row r="42" spans="1:9" s="133" customFormat="1" ht="2.25" customHeight="1">
      <c r="A42" s="129"/>
      <c r="B42" s="127"/>
      <c r="C42" s="127"/>
      <c r="D42" s="127"/>
      <c r="E42" s="127"/>
      <c r="F42" s="127"/>
      <c r="G42" s="127"/>
      <c r="H42" s="128"/>
      <c r="I42" s="127"/>
    </row>
    <row r="43" spans="1:9" s="133" customFormat="1" ht="9" customHeight="1">
      <c r="A43" s="31" t="s">
        <v>478</v>
      </c>
      <c r="B43" s="43"/>
      <c r="C43" s="33">
        <f aca="true" t="shared" si="10" ref="C43:I43">SUM(C44:C48)</f>
        <v>3023967937.8</v>
      </c>
      <c r="D43" s="33">
        <f t="shared" si="10"/>
        <v>299851522.38</v>
      </c>
      <c r="E43" s="33">
        <f t="shared" si="10"/>
        <v>3323819460.1800003</v>
      </c>
      <c r="F43" s="33">
        <f t="shared" si="10"/>
        <v>3323819460.1800003</v>
      </c>
      <c r="G43" s="33">
        <f t="shared" si="10"/>
        <v>3323819460.1800003</v>
      </c>
      <c r="H43" s="292">
        <f t="shared" si="10"/>
        <v>0</v>
      </c>
      <c r="I43" s="293">
        <f t="shared" si="10"/>
        <v>0</v>
      </c>
    </row>
    <row r="44" spans="1:9" s="133" customFormat="1" ht="9" customHeight="1">
      <c r="A44" s="38" t="s">
        <v>479</v>
      </c>
      <c r="B44" s="127"/>
      <c r="C44" s="39">
        <v>539491197.8</v>
      </c>
      <c r="D44" s="39">
        <v>147772799.27</v>
      </c>
      <c r="E44" s="39">
        <f>SUM(C44:D44)</f>
        <v>687263997.0699999</v>
      </c>
      <c r="F44" s="39">
        <v>687263997.07</v>
      </c>
      <c r="G44" s="39">
        <v>687263997.07</v>
      </c>
      <c r="H44" s="290">
        <f aca="true" t="shared" si="11" ref="H44:H50">+E44-F44</f>
        <v>0</v>
      </c>
      <c r="I44" s="291"/>
    </row>
    <row r="45" spans="1:9" s="133" customFormat="1" ht="9" customHeight="1">
      <c r="A45" s="296" t="s">
        <v>480</v>
      </c>
      <c r="B45" s="127"/>
      <c r="C45" s="297">
        <v>2484476740</v>
      </c>
      <c r="D45" s="298">
        <v>152078723.11</v>
      </c>
      <c r="E45" s="39">
        <f>SUM(C45:D45)</f>
        <v>2636555463.11</v>
      </c>
      <c r="F45" s="298">
        <v>2636555463.11</v>
      </c>
      <c r="G45" s="298">
        <v>2636555463.11</v>
      </c>
      <c r="H45" s="294">
        <f t="shared" si="11"/>
        <v>0</v>
      </c>
      <c r="I45" s="295"/>
    </row>
    <row r="46" spans="1:9" s="133" customFormat="1" ht="9" customHeight="1">
      <c r="A46" s="296"/>
      <c r="B46" s="127"/>
      <c r="C46" s="297"/>
      <c r="D46" s="298"/>
      <c r="E46" s="39">
        <f>SUM(C46:D46)</f>
        <v>0</v>
      </c>
      <c r="F46" s="298"/>
      <c r="G46" s="298"/>
      <c r="H46" s="294"/>
      <c r="I46" s="295"/>
    </row>
    <row r="47" spans="1:9" s="133" customFormat="1" ht="9" customHeight="1">
      <c r="A47" s="38" t="s">
        <v>481</v>
      </c>
      <c r="B47" s="127"/>
      <c r="C47" s="39">
        <v>0</v>
      </c>
      <c r="D47" s="39">
        <v>0</v>
      </c>
      <c r="E47" s="39">
        <f>SUM(C47:D47)</f>
        <v>0</v>
      </c>
      <c r="F47" s="39">
        <v>0</v>
      </c>
      <c r="G47" s="39">
        <v>0</v>
      </c>
      <c r="H47" s="290">
        <f t="shared" si="11"/>
        <v>0</v>
      </c>
      <c r="I47" s="291"/>
    </row>
    <row r="48" spans="1:9" s="133" customFormat="1" ht="9" customHeight="1">
      <c r="A48" s="38" t="s">
        <v>482</v>
      </c>
      <c r="B48" s="127"/>
      <c r="C48" s="39">
        <v>0</v>
      </c>
      <c r="D48" s="39">
        <v>0</v>
      </c>
      <c r="E48" s="39">
        <f>SUM(C48:D48)</f>
        <v>0</v>
      </c>
      <c r="F48" s="39">
        <v>0</v>
      </c>
      <c r="G48" s="39">
        <v>0</v>
      </c>
      <c r="H48" s="290">
        <f t="shared" si="11"/>
        <v>0</v>
      </c>
      <c r="I48" s="291"/>
    </row>
    <row r="49" spans="1:9" ht="2.25" customHeight="1">
      <c r="A49" s="36"/>
      <c r="B49" s="32"/>
      <c r="C49" s="32"/>
      <c r="D49" s="32"/>
      <c r="E49" s="32"/>
      <c r="F49" s="32"/>
      <c r="G49" s="32"/>
      <c r="H49" s="290">
        <f t="shared" si="11"/>
        <v>0</v>
      </c>
      <c r="I49" s="291"/>
    </row>
    <row r="50" spans="1:9" ht="2.25" customHeight="1">
      <c r="A50" s="36"/>
      <c r="B50" s="32"/>
      <c r="C50" s="32"/>
      <c r="D50" s="32"/>
      <c r="E50" s="32"/>
      <c r="F50" s="32"/>
      <c r="G50" s="32"/>
      <c r="H50" s="290">
        <f t="shared" si="11"/>
        <v>0</v>
      </c>
      <c r="I50" s="291"/>
    </row>
    <row r="51" spans="1:9" ht="9" customHeight="1">
      <c r="A51" s="31" t="s">
        <v>483</v>
      </c>
      <c r="B51" s="32"/>
      <c r="C51" s="33">
        <f aca="true" t="shared" si="12" ref="C51:H51">+C53+C63+C72+C83</f>
        <v>13606605816</v>
      </c>
      <c r="D51" s="33">
        <f t="shared" si="12"/>
        <v>3072381103.2799997</v>
      </c>
      <c r="E51" s="33">
        <f t="shared" si="12"/>
        <v>16678986919.280003</v>
      </c>
      <c r="F51" s="33">
        <f t="shared" si="12"/>
        <v>16410492518.01</v>
      </c>
      <c r="G51" s="33">
        <f t="shared" si="12"/>
        <v>16382811909.06</v>
      </c>
      <c r="H51" s="292">
        <f t="shared" si="12"/>
        <v>268494401.2700008</v>
      </c>
      <c r="I51" s="293"/>
    </row>
    <row r="52" spans="1:9" ht="2.25" customHeight="1">
      <c r="A52" s="36"/>
      <c r="B52" s="32"/>
      <c r="C52" s="32"/>
      <c r="D52" s="32"/>
      <c r="E52" s="32"/>
      <c r="F52" s="32"/>
      <c r="G52" s="32"/>
      <c r="H52" s="37"/>
      <c r="I52" s="32"/>
    </row>
    <row r="53" spans="1:9" s="133" customFormat="1" ht="9" customHeight="1">
      <c r="A53" s="31" t="s">
        <v>451</v>
      </c>
      <c r="B53" s="43"/>
      <c r="C53" s="33">
        <f aca="true" t="shared" si="13" ref="C53:I53">SUM(C54:C61)</f>
        <v>272359072</v>
      </c>
      <c r="D53" s="33">
        <f t="shared" si="13"/>
        <v>42386276.620000005</v>
      </c>
      <c r="E53" s="33">
        <f t="shared" si="13"/>
        <v>314745348.62</v>
      </c>
      <c r="F53" s="33">
        <f t="shared" si="13"/>
        <v>299318755.53000003</v>
      </c>
      <c r="G53" s="33">
        <f t="shared" si="13"/>
        <v>299279684.5</v>
      </c>
      <c r="H53" s="292">
        <f>SUM(H54:H61)</f>
        <v>15426593.089999998</v>
      </c>
      <c r="I53" s="293">
        <f t="shared" si="13"/>
        <v>0</v>
      </c>
    </row>
    <row r="54" spans="1:9" s="133" customFormat="1" ht="9" customHeight="1">
      <c r="A54" s="38" t="s">
        <v>452</v>
      </c>
      <c r="B54" s="127"/>
      <c r="C54" s="39">
        <v>0</v>
      </c>
      <c r="D54" s="39">
        <v>0</v>
      </c>
      <c r="E54" s="39">
        <f>SUM(C54:D54)</f>
        <v>0</v>
      </c>
      <c r="F54" s="39">
        <v>0</v>
      </c>
      <c r="G54" s="39">
        <v>0</v>
      </c>
      <c r="H54" s="290">
        <f aca="true" t="shared" si="14" ref="H54:H61">+E54-F54</f>
        <v>0</v>
      </c>
      <c r="I54" s="291"/>
    </row>
    <row r="55" spans="1:9" s="133" customFormat="1" ht="9" customHeight="1">
      <c r="A55" s="38" t="s">
        <v>453</v>
      </c>
      <c r="B55" s="127"/>
      <c r="C55" s="39">
        <v>2600000</v>
      </c>
      <c r="D55" s="39">
        <v>16738418.03</v>
      </c>
      <c r="E55" s="39">
        <f aca="true" t="shared" si="15" ref="E55:E61">SUM(C55:D55)</f>
        <v>19338418.03</v>
      </c>
      <c r="F55" s="39">
        <v>7903119.86</v>
      </c>
      <c r="G55" s="39">
        <v>7864048.83</v>
      </c>
      <c r="H55" s="290">
        <f t="shared" si="14"/>
        <v>11435298.170000002</v>
      </c>
      <c r="I55" s="291"/>
    </row>
    <row r="56" spans="1:9" s="133" customFormat="1" ht="9" customHeight="1">
      <c r="A56" s="38" t="s">
        <v>454</v>
      </c>
      <c r="B56" s="127"/>
      <c r="C56" s="39">
        <v>62573780</v>
      </c>
      <c r="D56" s="39">
        <v>-50247854.96</v>
      </c>
      <c r="E56" s="39">
        <f t="shared" si="15"/>
        <v>12325925.04</v>
      </c>
      <c r="F56" s="39">
        <v>8488919.28</v>
      </c>
      <c r="G56" s="39">
        <v>8488919.28</v>
      </c>
      <c r="H56" s="290">
        <f t="shared" si="14"/>
        <v>3837005.76</v>
      </c>
      <c r="I56" s="291"/>
    </row>
    <row r="57" spans="1:9" s="133" customFormat="1" ht="9" customHeight="1">
      <c r="A57" s="38" t="s">
        <v>455</v>
      </c>
      <c r="B57" s="127"/>
      <c r="C57" s="39">
        <v>0</v>
      </c>
      <c r="D57" s="39">
        <v>0</v>
      </c>
      <c r="E57" s="39">
        <f t="shared" si="15"/>
        <v>0</v>
      </c>
      <c r="F57" s="39">
        <v>0</v>
      </c>
      <c r="G57" s="39">
        <v>0</v>
      </c>
      <c r="H57" s="290">
        <f t="shared" si="14"/>
        <v>0</v>
      </c>
      <c r="I57" s="291"/>
    </row>
    <row r="58" spans="1:9" s="133" customFormat="1" ht="9" customHeight="1">
      <c r="A58" s="38" t="s">
        <v>456</v>
      </c>
      <c r="B58" s="127"/>
      <c r="C58" s="39">
        <v>0</v>
      </c>
      <c r="D58" s="39">
        <v>17336845.42</v>
      </c>
      <c r="E58" s="39">
        <f t="shared" si="15"/>
        <v>17336845.42</v>
      </c>
      <c r="F58" s="39">
        <v>17336845.42</v>
      </c>
      <c r="G58" s="39">
        <v>17336845.42</v>
      </c>
      <c r="H58" s="290">
        <f t="shared" si="14"/>
        <v>0</v>
      </c>
      <c r="I58" s="291"/>
    </row>
    <row r="59" spans="1:9" s="133" customFormat="1" ht="9" customHeight="1">
      <c r="A59" s="38" t="s">
        <v>457</v>
      </c>
      <c r="B59" s="127"/>
      <c r="C59" s="39">
        <v>0</v>
      </c>
      <c r="D59" s="39">
        <v>0</v>
      </c>
      <c r="E59" s="39">
        <f t="shared" si="15"/>
        <v>0</v>
      </c>
      <c r="F59" s="39">
        <v>0</v>
      </c>
      <c r="G59" s="39">
        <v>0</v>
      </c>
      <c r="H59" s="290">
        <f t="shared" si="14"/>
        <v>0</v>
      </c>
      <c r="I59" s="291"/>
    </row>
    <row r="60" spans="1:9" s="133" customFormat="1" ht="9" customHeight="1">
      <c r="A60" s="38" t="s">
        <v>458</v>
      </c>
      <c r="B60" s="127"/>
      <c r="C60" s="39">
        <v>187185292</v>
      </c>
      <c r="D60" s="39">
        <v>7113343.24</v>
      </c>
      <c r="E60" s="39">
        <f t="shared" si="15"/>
        <v>194298635.24</v>
      </c>
      <c r="F60" s="39">
        <v>194298635.24</v>
      </c>
      <c r="G60" s="39">
        <v>194298635.24</v>
      </c>
      <c r="H60" s="290">
        <f t="shared" si="14"/>
        <v>0</v>
      </c>
      <c r="I60" s="291"/>
    </row>
    <row r="61" spans="1:9" s="133" customFormat="1" ht="9" customHeight="1">
      <c r="A61" s="38" t="s">
        <v>459</v>
      </c>
      <c r="B61" s="127"/>
      <c r="C61" s="39">
        <v>20000000</v>
      </c>
      <c r="D61" s="39">
        <v>51445524.89</v>
      </c>
      <c r="E61" s="39">
        <f t="shared" si="15"/>
        <v>71445524.89</v>
      </c>
      <c r="F61" s="39">
        <v>71291235.73</v>
      </c>
      <c r="G61" s="39">
        <v>71291235.73</v>
      </c>
      <c r="H61" s="290">
        <f t="shared" si="14"/>
        <v>154289.15999999642</v>
      </c>
      <c r="I61" s="291"/>
    </row>
    <row r="62" spans="1:9" s="133" customFormat="1" ht="2.25" customHeight="1">
      <c r="A62" s="129"/>
      <c r="B62" s="127"/>
      <c r="C62" s="127"/>
      <c r="D62" s="127"/>
      <c r="E62" s="127"/>
      <c r="F62" s="127"/>
      <c r="G62" s="127"/>
      <c r="H62" s="128"/>
      <c r="I62" s="127"/>
    </row>
    <row r="63" spans="1:9" s="133" customFormat="1" ht="9" customHeight="1">
      <c r="A63" s="31" t="s">
        <v>460</v>
      </c>
      <c r="B63" s="43"/>
      <c r="C63" s="33">
        <f aca="true" t="shared" si="16" ref="C63:I63">SUM(C64:C70)</f>
        <v>11265931545</v>
      </c>
      <c r="D63" s="33">
        <f t="shared" si="16"/>
        <v>2831239033.2599998</v>
      </c>
      <c r="E63" s="33">
        <f t="shared" si="16"/>
        <v>14097170578.26</v>
      </c>
      <c r="F63" s="33">
        <f t="shared" si="16"/>
        <v>13954695820.89</v>
      </c>
      <c r="G63" s="33">
        <f t="shared" si="16"/>
        <v>13954695820.89</v>
      </c>
      <c r="H63" s="292">
        <f>SUM(H64:H70)</f>
        <v>142474757.37000078</v>
      </c>
      <c r="I63" s="293">
        <f t="shared" si="16"/>
        <v>0</v>
      </c>
    </row>
    <row r="64" spans="1:9" s="133" customFormat="1" ht="9" customHeight="1">
      <c r="A64" s="38" t="s">
        <v>461</v>
      </c>
      <c r="B64" s="127"/>
      <c r="C64" s="39">
        <v>0</v>
      </c>
      <c r="D64" s="39">
        <v>451250</v>
      </c>
      <c r="E64" s="39">
        <f>SUM(C64:D64)</f>
        <v>451250</v>
      </c>
      <c r="F64" s="39">
        <v>431250</v>
      </c>
      <c r="G64" s="39">
        <v>431250</v>
      </c>
      <c r="H64" s="290">
        <f aca="true" t="shared" si="17" ref="H64:H71">+E64-F64</f>
        <v>20000</v>
      </c>
      <c r="I64" s="291"/>
    </row>
    <row r="65" spans="1:9" s="133" customFormat="1" ht="9" customHeight="1">
      <c r="A65" s="38" t="s">
        <v>462</v>
      </c>
      <c r="B65" s="127"/>
      <c r="C65" s="39">
        <v>257230832</v>
      </c>
      <c r="D65" s="39">
        <v>397492412.25</v>
      </c>
      <c r="E65" s="39">
        <f aca="true" t="shared" si="18" ref="E65:E70">SUM(C65:D65)</f>
        <v>654723244.25</v>
      </c>
      <c r="F65" s="39">
        <v>518868259.08</v>
      </c>
      <c r="G65" s="39">
        <v>518868259.08</v>
      </c>
      <c r="H65" s="290">
        <f t="shared" si="17"/>
        <v>135854985.17000002</v>
      </c>
      <c r="I65" s="291"/>
    </row>
    <row r="66" spans="1:9" s="133" customFormat="1" ht="9" customHeight="1">
      <c r="A66" s="38" t="s">
        <v>463</v>
      </c>
      <c r="B66" s="127"/>
      <c r="C66" s="39">
        <v>2502424996</v>
      </c>
      <c r="D66" s="39">
        <v>127646640.93</v>
      </c>
      <c r="E66" s="39">
        <f t="shared" si="18"/>
        <v>2630071636.93</v>
      </c>
      <c r="F66" s="39">
        <v>2627642237.93</v>
      </c>
      <c r="G66" s="39">
        <v>2627642237.93</v>
      </c>
      <c r="H66" s="290">
        <f t="shared" si="17"/>
        <v>2429399</v>
      </c>
      <c r="I66" s="291"/>
    </row>
    <row r="67" spans="1:9" s="133" customFormat="1" ht="9" customHeight="1">
      <c r="A67" s="38" t="s">
        <v>464</v>
      </c>
      <c r="B67" s="127"/>
      <c r="C67" s="39">
        <v>0</v>
      </c>
      <c r="D67" s="39">
        <v>2235766.09</v>
      </c>
      <c r="E67" s="39">
        <f t="shared" si="18"/>
        <v>2235766.09</v>
      </c>
      <c r="F67" s="39">
        <v>2276766.09</v>
      </c>
      <c r="G67" s="39">
        <v>2276766.09</v>
      </c>
      <c r="H67" s="290">
        <f t="shared" si="17"/>
        <v>-41000</v>
      </c>
      <c r="I67" s="291"/>
    </row>
    <row r="68" spans="1:9" s="133" customFormat="1" ht="9" customHeight="1">
      <c r="A68" s="38" t="s">
        <v>465</v>
      </c>
      <c r="B68" s="127"/>
      <c r="C68" s="39">
        <v>8154946413</v>
      </c>
      <c r="D68" s="39">
        <v>1457838647.58</v>
      </c>
      <c r="E68" s="39">
        <f t="shared" si="18"/>
        <v>9612785060.58</v>
      </c>
      <c r="F68" s="39">
        <v>9608573687.38</v>
      </c>
      <c r="G68" s="39">
        <v>9608573687.38</v>
      </c>
      <c r="H68" s="290">
        <f t="shared" si="17"/>
        <v>4211373.200000763</v>
      </c>
      <c r="I68" s="291"/>
    </row>
    <row r="69" spans="1:9" s="133" customFormat="1" ht="9" customHeight="1">
      <c r="A69" s="38" t="s">
        <v>466</v>
      </c>
      <c r="B69" s="127"/>
      <c r="C69" s="39">
        <v>351329304</v>
      </c>
      <c r="D69" s="39">
        <v>845574316.41</v>
      </c>
      <c r="E69" s="39">
        <f t="shared" si="18"/>
        <v>1196903620.4099998</v>
      </c>
      <c r="F69" s="39">
        <v>1196903620.41</v>
      </c>
      <c r="G69" s="39">
        <v>1196903620.41</v>
      </c>
      <c r="H69" s="290">
        <f t="shared" si="17"/>
        <v>0</v>
      </c>
      <c r="I69" s="291"/>
    </row>
    <row r="70" spans="1:9" s="133" customFormat="1" ht="9" customHeight="1">
      <c r="A70" s="38" t="s">
        <v>467</v>
      </c>
      <c r="B70" s="127"/>
      <c r="C70" s="39">
        <v>0</v>
      </c>
      <c r="D70" s="39">
        <v>0</v>
      </c>
      <c r="E70" s="39">
        <f t="shared" si="18"/>
        <v>0</v>
      </c>
      <c r="F70" s="39">
        <v>0</v>
      </c>
      <c r="G70" s="39">
        <v>0</v>
      </c>
      <c r="H70" s="290">
        <f t="shared" si="17"/>
        <v>0</v>
      </c>
      <c r="I70" s="291"/>
    </row>
    <row r="71" spans="1:9" s="133" customFormat="1" ht="2.25" customHeight="1">
      <c r="A71" s="129"/>
      <c r="B71" s="127"/>
      <c r="C71" s="127"/>
      <c r="D71" s="127"/>
      <c r="E71" s="127"/>
      <c r="F71" s="127">
        <v>98</v>
      </c>
      <c r="G71" s="127"/>
      <c r="H71" s="290">
        <f t="shared" si="17"/>
        <v>-98</v>
      </c>
      <c r="I71" s="291"/>
    </row>
    <row r="72" spans="1:9" s="133" customFormat="1" ht="9" customHeight="1">
      <c r="A72" s="31" t="s">
        <v>468</v>
      </c>
      <c r="B72" s="43"/>
      <c r="C72" s="33">
        <f aca="true" t="shared" si="19" ref="C72:I72">SUM(C73:C81)</f>
        <v>116580881</v>
      </c>
      <c r="D72" s="33">
        <f t="shared" si="19"/>
        <v>155109150.12</v>
      </c>
      <c r="E72" s="33">
        <f t="shared" si="19"/>
        <v>271690031.12</v>
      </c>
      <c r="F72" s="33">
        <f t="shared" si="19"/>
        <v>161096980.92</v>
      </c>
      <c r="G72" s="33">
        <f t="shared" si="19"/>
        <v>136845631.62</v>
      </c>
      <c r="H72" s="292">
        <f>SUM(H73:H81)</f>
        <v>110593050.19999999</v>
      </c>
      <c r="I72" s="293">
        <f t="shared" si="19"/>
        <v>0</v>
      </c>
    </row>
    <row r="73" spans="1:9" s="133" customFormat="1" ht="9" customHeight="1">
      <c r="A73" s="38" t="s">
        <v>469</v>
      </c>
      <c r="B73" s="127"/>
      <c r="C73" s="39">
        <v>34309688</v>
      </c>
      <c r="D73" s="39">
        <v>13842358.12</v>
      </c>
      <c r="E73" s="39">
        <f>SUM(C73:D73)</f>
        <v>48152046.12</v>
      </c>
      <c r="F73" s="39">
        <v>46369449.06</v>
      </c>
      <c r="G73" s="39">
        <v>46369449.06</v>
      </c>
      <c r="H73" s="290">
        <f aca="true" t="shared" si="20" ref="H73:H82">+E73-F73</f>
        <v>1782597.059999995</v>
      </c>
      <c r="I73" s="291"/>
    </row>
    <row r="74" spans="1:9" s="133" customFormat="1" ht="9" customHeight="1">
      <c r="A74" s="38" t="s">
        <v>470</v>
      </c>
      <c r="B74" s="127"/>
      <c r="C74" s="39">
        <v>15000000</v>
      </c>
      <c r="D74" s="39">
        <v>105539365</v>
      </c>
      <c r="E74" s="39">
        <f aca="true" t="shared" si="21" ref="E74:E81">SUM(C74:D74)</f>
        <v>120539365</v>
      </c>
      <c r="F74" s="39">
        <v>109379318.77</v>
      </c>
      <c r="G74" s="39">
        <v>85127969.47</v>
      </c>
      <c r="H74" s="290">
        <f t="shared" si="20"/>
        <v>11160046.230000004</v>
      </c>
      <c r="I74" s="291"/>
    </row>
    <row r="75" spans="1:9" s="133" customFormat="1" ht="9" customHeight="1">
      <c r="A75" s="38" t="s">
        <v>471</v>
      </c>
      <c r="B75" s="127"/>
      <c r="C75" s="39">
        <v>0</v>
      </c>
      <c r="D75" s="39">
        <v>0</v>
      </c>
      <c r="E75" s="39">
        <f t="shared" si="21"/>
        <v>0</v>
      </c>
      <c r="F75" s="39">
        <v>0</v>
      </c>
      <c r="G75" s="39">
        <v>0</v>
      </c>
      <c r="H75" s="290">
        <f t="shared" si="20"/>
        <v>0</v>
      </c>
      <c r="I75" s="291"/>
    </row>
    <row r="76" spans="1:9" s="133" customFormat="1" ht="9" customHeight="1">
      <c r="A76" s="38" t="s">
        <v>472</v>
      </c>
      <c r="B76" s="127"/>
      <c r="C76" s="39">
        <v>0</v>
      </c>
      <c r="D76" s="39">
        <v>0</v>
      </c>
      <c r="E76" s="39">
        <f t="shared" si="21"/>
        <v>0</v>
      </c>
      <c r="F76" s="39">
        <v>0</v>
      </c>
      <c r="G76" s="39">
        <v>0</v>
      </c>
      <c r="H76" s="290">
        <f t="shared" si="20"/>
        <v>0</v>
      </c>
      <c r="I76" s="291"/>
    </row>
    <row r="77" spans="1:9" s="133" customFormat="1" ht="9" customHeight="1">
      <c r="A77" s="38" t="s">
        <v>473</v>
      </c>
      <c r="B77" s="127"/>
      <c r="C77" s="39">
        <v>67271193</v>
      </c>
      <c r="D77" s="39">
        <v>35727427</v>
      </c>
      <c r="E77" s="39">
        <f t="shared" si="21"/>
        <v>102998620</v>
      </c>
      <c r="F77" s="39">
        <v>5348213.09</v>
      </c>
      <c r="G77" s="39">
        <v>5348213.09</v>
      </c>
      <c r="H77" s="290">
        <f t="shared" si="20"/>
        <v>97650406.91</v>
      </c>
      <c r="I77" s="291"/>
    </row>
    <row r="78" spans="1:9" s="133" customFormat="1" ht="9" customHeight="1">
      <c r="A78" s="38" t="s">
        <v>474</v>
      </c>
      <c r="B78" s="127"/>
      <c r="C78" s="39">
        <v>0</v>
      </c>
      <c r="D78" s="39">
        <v>0</v>
      </c>
      <c r="E78" s="39">
        <f t="shared" si="21"/>
        <v>0</v>
      </c>
      <c r="F78" s="39">
        <v>0</v>
      </c>
      <c r="G78" s="39">
        <v>0</v>
      </c>
      <c r="H78" s="290">
        <f t="shared" si="20"/>
        <v>0</v>
      </c>
      <c r="I78" s="291"/>
    </row>
    <row r="79" spans="1:9" s="133" customFormat="1" ht="9" customHeight="1">
      <c r="A79" s="38" t="s">
        <v>475</v>
      </c>
      <c r="B79" s="127"/>
      <c r="C79" s="39">
        <v>0</v>
      </c>
      <c r="D79" s="39">
        <v>0</v>
      </c>
      <c r="E79" s="39">
        <f t="shared" si="21"/>
        <v>0</v>
      </c>
      <c r="F79" s="39">
        <v>0</v>
      </c>
      <c r="G79" s="39">
        <v>0</v>
      </c>
      <c r="H79" s="290">
        <f t="shared" si="20"/>
        <v>0</v>
      </c>
      <c r="I79" s="291"/>
    </row>
    <row r="80" spans="1:9" s="133" customFormat="1" ht="9" customHeight="1">
      <c r="A80" s="38" t="s">
        <v>476</v>
      </c>
      <c r="B80" s="127"/>
      <c r="C80" s="39">
        <v>0</v>
      </c>
      <c r="D80" s="39">
        <v>0</v>
      </c>
      <c r="E80" s="39">
        <f t="shared" si="21"/>
        <v>0</v>
      </c>
      <c r="F80" s="39">
        <v>0</v>
      </c>
      <c r="G80" s="39">
        <v>0</v>
      </c>
      <c r="H80" s="290">
        <f t="shared" si="20"/>
        <v>0</v>
      </c>
      <c r="I80" s="291"/>
    </row>
    <row r="81" spans="1:9" s="133" customFormat="1" ht="9" customHeight="1">
      <c r="A81" s="38" t="s">
        <v>477</v>
      </c>
      <c r="B81" s="127"/>
      <c r="C81" s="39">
        <v>0</v>
      </c>
      <c r="D81" s="39">
        <v>0</v>
      </c>
      <c r="E81" s="39">
        <f t="shared" si="21"/>
        <v>0</v>
      </c>
      <c r="F81" s="39">
        <v>0</v>
      </c>
      <c r="G81" s="39">
        <v>0</v>
      </c>
      <c r="H81" s="290">
        <f t="shared" si="20"/>
        <v>0</v>
      </c>
      <c r="I81" s="291"/>
    </row>
    <row r="82" spans="1:9" s="133" customFormat="1" ht="2.25" customHeight="1">
      <c r="A82" s="129"/>
      <c r="B82" s="127"/>
      <c r="C82" s="127"/>
      <c r="D82" s="127"/>
      <c r="E82" s="127"/>
      <c r="F82" s="127"/>
      <c r="G82" s="127"/>
      <c r="H82" s="290">
        <f t="shared" si="20"/>
        <v>0</v>
      </c>
      <c r="I82" s="291"/>
    </row>
    <row r="83" spans="1:9" s="133" customFormat="1" ht="9" customHeight="1">
      <c r="A83" s="31" t="s">
        <v>478</v>
      </c>
      <c r="B83" s="43"/>
      <c r="C83" s="33">
        <f aca="true" t="shared" si="22" ref="C83:I83">SUM(C84:C88)</f>
        <v>1951734318</v>
      </c>
      <c r="D83" s="33">
        <f t="shared" si="22"/>
        <v>43646643.28</v>
      </c>
      <c r="E83" s="33">
        <f t="shared" si="22"/>
        <v>1995380961.28</v>
      </c>
      <c r="F83" s="33">
        <f t="shared" si="22"/>
        <v>1995380960.67</v>
      </c>
      <c r="G83" s="33">
        <f t="shared" si="22"/>
        <v>1991990772.05</v>
      </c>
      <c r="H83" s="292">
        <f t="shared" si="22"/>
        <v>0.6099999994039536</v>
      </c>
      <c r="I83" s="293">
        <f t="shared" si="22"/>
        <v>0</v>
      </c>
    </row>
    <row r="84" spans="1:9" s="133" customFormat="1" ht="9" customHeight="1">
      <c r="A84" s="38" t="s">
        <v>479</v>
      </c>
      <c r="B84" s="127"/>
      <c r="C84" s="39">
        <v>96603959</v>
      </c>
      <c r="D84" s="39">
        <v>-7173404</v>
      </c>
      <c r="E84" s="39">
        <f>SUM(C84:D84)</f>
        <v>89430555</v>
      </c>
      <c r="F84" s="39">
        <v>89430554.39</v>
      </c>
      <c r="G84" s="39">
        <v>86040365.77</v>
      </c>
      <c r="H84" s="290">
        <f>+E84-F84</f>
        <v>0.6099999994039536</v>
      </c>
      <c r="I84" s="291"/>
    </row>
    <row r="85" spans="1:9" s="133" customFormat="1" ht="9" customHeight="1">
      <c r="A85" s="296" t="s">
        <v>480</v>
      </c>
      <c r="B85" s="127"/>
      <c r="C85" s="297">
        <v>1855130359</v>
      </c>
      <c r="D85" s="297">
        <v>50820047.28</v>
      </c>
      <c r="E85" s="298">
        <f>SUM(C85:D85)</f>
        <v>1905950406.28</v>
      </c>
      <c r="F85" s="298">
        <v>1905950406.28</v>
      </c>
      <c r="G85" s="298">
        <v>1905950406.28</v>
      </c>
      <c r="H85" s="294">
        <f>+E85-F85</f>
        <v>0</v>
      </c>
      <c r="I85" s="295"/>
    </row>
    <row r="86" spans="1:9" s="133" customFormat="1" ht="9" customHeight="1">
      <c r="A86" s="296"/>
      <c r="B86" s="127"/>
      <c r="C86" s="297"/>
      <c r="D86" s="297"/>
      <c r="E86" s="298"/>
      <c r="F86" s="298"/>
      <c r="G86" s="298"/>
      <c r="H86" s="294"/>
      <c r="I86" s="295"/>
    </row>
    <row r="87" spans="1:9" s="133" customFormat="1" ht="9" customHeight="1">
      <c r="A87" s="38" t="s">
        <v>481</v>
      </c>
      <c r="B87" s="127"/>
      <c r="C87" s="39">
        <v>0</v>
      </c>
      <c r="D87" s="39">
        <v>0</v>
      </c>
      <c r="E87" s="39">
        <f>SUM(C87:D87)</f>
        <v>0</v>
      </c>
      <c r="F87" s="39">
        <v>0</v>
      </c>
      <c r="G87" s="39">
        <v>0</v>
      </c>
      <c r="H87" s="290">
        <f>+E87-F87</f>
        <v>0</v>
      </c>
      <c r="I87" s="291"/>
    </row>
    <row r="88" spans="1:9" s="133" customFormat="1" ht="9" customHeight="1">
      <c r="A88" s="38" t="s">
        <v>482</v>
      </c>
      <c r="B88" s="127"/>
      <c r="C88" s="39">
        <v>0</v>
      </c>
      <c r="D88" s="39">
        <v>0</v>
      </c>
      <c r="E88" s="39">
        <f>SUM(C88:D88)</f>
        <v>0</v>
      </c>
      <c r="F88" s="39">
        <v>0</v>
      </c>
      <c r="G88" s="39">
        <v>0</v>
      </c>
      <c r="H88" s="290">
        <f>+E88-F88</f>
        <v>0</v>
      </c>
      <c r="I88" s="291"/>
    </row>
    <row r="89" spans="1:9" ht="2.25" customHeight="1">
      <c r="A89" s="36"/>
      <c r="B89" s="32"/>
      <c r="C89" s="32"/>
      <c r="D89" s="32"/>
      <c r="E89" s="32"/>
      <c r="F89" s="32"/>
      <c r="G89" s="32"/>
      <c r="H89" s="37"/>
      <c r="I89" s="32"/>
    </row>
    <row r="90" spans="1:9" ht="2.25" customHeight="1">
      <c r="A90" s="36"/>
      <c r="B90" s="32"/>
      <c r="C90" s="32"/>
      <c r="D90" s="32"/>
      <c r="E90" s="32"/>
      <c r="F90" s="32"/>
      <c r="G90" s="32"/>
      <c r="H90" s="37"/>
      <c r="I90" s="32"/>
    </row>
    <row r="91" spans="1:9" ht="9" customHeight="1">
      <c r="A91" s="31" t="s">
        <v>402</v>
      </c>
      <c r="B91" s="32"/>
      <c r="C91" s="33">
        <f aca="true" t="shared" si="23" ref="C91:H91">+C51+C11</f>
        <v>25081797688</v>
      </c>
      <c r="D91" s="33">
        <f t="shared" si="23"/>
        <v>5851786882.7</v>
      </c>
      <c r="E91" s="33">
        <f t="shared" si="23"/>
        <v>30933584570.700005</v>
      </c>
      <c r="F91" s="33">
        <f t="shared" si="23"/>
        <v>30192406225.489998</v>
      </c>
      <c r="G91" s="33">
        <f t="shared" si="23"/>
        <v>29597079941.75</v>
      </c>
      <c r="H91" s="292">
        <f t="shared" si="23"/>
        <v>741178345.2100006</v>
      </c>
      <c r="I91" s="293"/>
    </row>
    <row r="92" spans="1:9" ht="2.25" customHeight="1">
      <c r="A92" s="36"/>
      <c r="B92" s="32"/>
      <c r="C92" s="32"/>
      <c r="D92" s="32"/>
      <c r="E92" s="32"/>
      <c r="F92" s="32"/>
      <c r="G92" s="32"/>
      <c r="H92" s="37"/>
      <c r="I92" s="32"/>
    </row>
    <row r="93" spans="1:9" ht="3.75" customHeight="1">
      <c r="A93" s="117"/>
      <c r="B93" s="50"/>
      <c r="C93" s="50"/>
      <c r="D93" s="50"/>
      <c r="E93" s="50"/>
      <c r="F93" s="50"/>
      <c r="G93" s="50"/>
      <c r="H93" s="118"/>
      <c r="I93" s="50"/>
    </row>
  </sheetData>
  <sheetProtection/>
  <mergeCells count="91">
    <mergeCell ref="A1:I5"/>
    <mergeCell ref="A6:B8"/>
    <mergeCell ref="C6:G6"/>
    <mergeCell ref="H6:I8"/>
    <mergeCell ref="C7:C8"/>
    <mergeCell ref="D7:D8"/>
    <mergeCell ref="E7:E8"/>
    <mergeCell ref="F7:F8"/>
    <mergeCell ref="G7:G8"/>
    <mergeCell ref="H11:I11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3:I23"/>
    <mergeCell ref="H24:I24"/>
    <mergeCell ref="H25:I25"/>
    <mergeCell ref="H26:I26"/>
    <mergeCell ref="H27:I27"/>
    <mergeCell ref="H28:I28"/>
    <mergeCell ref="H29:I29"/>
    <mergeCell ref="H30:I30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3:I43"/>
    <mergeCell ref="H44:I44"/>
    <mergeCell ref="A45:A46"/>
    <mergeCell ref="C45:C46"/>
    <mergeCell ref="D45:D46"/>
    <mergeCell ref="F45:F46"/>
    <mergeCell ref="G45:G46"/>
    <mergeCell ref="H45:I46"/>
    <mergeCell ref="H47:I47"/>
    <mergeCell ref="H48:I48"/>
    <mergeCell ref="H49:I49"/>
    <mergeCell ref="H50:I50"/>
    <mergeCell ref="H51:I51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6"/>
    <mergeCell ref="H87:I87"/>
    <mergeCell ref="H88:I88"/>
    <mergeCell ref="H91:I91"/>
    <mergeCell ref="A85:A86"/>
    <mergeCell ref="C85:C86"/>
    <mergeCell ref="D85:D86"/>
    <mergeCell ref="E85:E86"/>
    <mergeCell ref="F85:F86"/>
    <mergeCell ref="G85:G86"/>
  </mergeCells>
  <printOptions horizontalCentered="1"/>
  <pageMargins left="0.31496062992125984" right="0.1968503937007874" top="0.6692913385826772" bottom="0.5905511811023623" header="0" footer="0"/>
  <pageSetup fitToHeight="0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3"/>
  <sheetViews>
    <sheetView showGridLines="0" view="pageBreakPreview" zoomScaleNormal="120" zoomScaleSheetLayoutView="100" zoomScalePageLayoutView="0" workbookViewId="0" topLeftCell="A1">
      <selection activeCell="A1" sqref="A1:H5"/>
    </sheetView>
  </sheetViews>
  <sheetFormatPr defaultColWidth="6.8515625" defaultRowHeight="12.75" customHeight="1"/>
  <cols>
    <col min="1" max="1" width="39.28125" style="26" customWidth="1"/>
    <col min="2" max="2" width="0.13671875" style="26" customWidth="1"/>
    <col min="3" max="3" width="12.7109375" style="26" customWidth="1"/>
    <col min="4" max="4" width="11.421875" style="26" customWidth="1"/>
    <col min="5" max="5" width="12.7109375" style="26" customWidth="1"/>
    <col min="6" max="6" width="12.00390625" style="26" customWidth="1"/>
    <col min="7" max="7" width="12.140625" style="26" bestFit="1" customWidth="1"/>
    <col min="8" max="8" width="12.8515625" style="26" customWidth="1"/>
    <col min="9" max="16384" width="6.8515625" style="26" customWidth="1"/>
  </cols>
  <sheetData>
    <row r="1" spans="1:8" ht="12" customHeight="1">
      <c r="A1" s="248" t="s">
        <v>484</v>
      </c>
      <c r="B1" s="249"/>
      <c r="C1" s="249"/>
      <c r="D1" s="249"/>
      <c r="E1" s="249"/>
      <c r="F1" s="249"/>
      <c r="G1" s="249"/>
      <c r="H1" s="250"/>
    </row>
    <row r="2" spans="1:8" ht="11.25" customHeight="1">
      <c r="A2" s="251"/>
      <c r="B2" s="252"/>
      <c r="C2" s="252"/>
      <c r="D2" s="252"/>
      <c r="E2" s="252"/>
      <c r="F2" s="252"/>
      <c r="G2" s="252"/>
      <c r="H2" s="253"/>
    </row>
    <row r="3" spans="1:8" ht="11.25" customHeight="1">
      <c r="A3" s="251"/>
      <c r="B3" s="252"/>
      <c r="C3" s="252"/>
      <c r="D3" s="252"/>
      <c r="E3" s="252"/>
      <c r="F3" s="252"/>
      <c r="G3" s="252"/>
      <c r="H3" s="253"/>
    </row>
    <row r="4" spans="1:8" ht="11.25" customHeight="1">
      <c r="A4" s="251"/>
      <c r="B4" s="252"/>
      <c r="C4" s="252"/>
      <c r="D4" s="252"/>
      <c r="E4" s="252"/>
      <c r="F4" s="252"/>
      <c r="G4" s="252"/>
      <c r="H4" s="253"/>
    </row>
    <row r="5" spans="1:8" ht="17.25" customHeight="1">
      <c r="A5" s="254"/>
      <c r="B5" s="255"/>
      <c r="C5" s="255"/>
      <c r="D5" s="255"/>
      <c r="E5" s="255"/>
      <c r="F5" s="255"/>
      <c r="G5" s="255"/>
      <c r="H5" s="256"/>
    </row>
    <row r="6" spans="1:8" ht="12.75">
      <c r="A6" s="257" t="s">
        <v>0</v>
      </c>
      <c r="B6" s="285"/>
      <c r="C6" s="288" t="s">
        <v>323</v>
      </c>
      <c r="D6" s="288"/>
      <c r="E6" s="288"/>
      <c r="F6" s="288"/>
      <c r="G6" s="288"/>
      <c r="H6" s="289" t="s">
        <v>324</v>
      </c>
    </row>
    <row r="7" spans="1:8" ht="11.25" customHeight="1">
      <c r="A7" s="258"/>
      <c r="B7" s="286"/>
      <c r="C7" s="260" t="s">
        <v>325</v>
      </c>
      <c r="D7" s="288" t="s">
        <v>326</v>
      </c>
      <c r="E7" s="260" t="s">
        <v>327</v>
      </c>
      <c r="F7" s="260" t="s">
        <v>216</v>
      </c>
      <c r="G7" s="260" t="s">
        <v>233</v>
      </c>
      <c r="H7" s="289"/>
    </row>
    <row r="8" spans="1:8" ht="11.25" customHeight="1">
      <c r="A8" s="259"/>
      <c r="B8" s="287"/>
      <c r="C8" s="262"/>
      <c r="D8" s="288"/>
      <c r="E8" s="262"/>
      <c r="F8" s="262"/>
      <c r="G8" s="262"/>
      <c r="H8" s="289"/>
    </row>
    <row r="9" spans="1:8" ht="2.25" customHeight="1">
      <c r="A9" s="55"/>
      <c r="B9" s="56"/>
      <c r="C9" s="56"/>
      <c r="D9" s="56"/>
      <c r="E9" s="56"/>
      <c r="F9" s="56"/>
      <c r="G9" s="56"/>
      <c r="H9" s="56"/>
    </row>
    <row r="10" spans="1:8" ht="2.25" customHeight="1">
      <c r="A10" s="36"/>
      <c r="B10" s="32"/>
      <c r="C10" s="32"/>
      <c r="D10" s="32"/>
      <c r="E10" s="32"/>
      <c r="F10" s="32"/>
      <c r="G10" s="32"/>
      <c r="H10" s="32"/>
    </row>
    <row r="11" spans="1:8" ht="9" customHeight="1">
      <c r="A11" s="153" t="s">
        <v>485</v>
      </c>
      <c r="B11" s="32"/>
      <c r="C11" s="154">
        <f aca="true" t="shared" si="0" ref="C11:H11">+C12+C13+C15+C18+C20+C24</f>
        <v>3468441329.28</v>
      </c>
      <c r="D11" s="154">
        <f t="shared" si="0"/>
        <v>-975087694.8599999</v>
      </c>
      <c r="E11" s="154">
        <f t="shared" si="0"/>
        <v>2493353634.42</v>
      </c>
      <c r="F11" s="154">
        <f t="shared" si="0"/>
        <v>2493424442.69</v>
      </c>
      <c r="G11" s="154">
        <f t="shared" si="0"/>
        <v>2435536532.77</v>
      </c>
      <c r="H11" s="154">
        <f t="shared" si="0"/>
        <v>-70808.27000005357</v>
      </c>
    </row>
    <row r="12" spans="1:8" ht="9" customHeight="1">
      <c r="A12" s="155" t="s">
        <v>486</v>
      </c>
      <c r="B12" s="32"/>
      <c r="C12" s="156">
        <v>1799984445.64</v>
      </c>
      <c r="D12" s="156">
        <v>-355511231.2</v>
      </c>
      <c r="E12" s="156">
        <f>SUM(C12:D12)</f>
        <v>1444473214.44</v>
      </c>
      <c r="F12" s="156">
        <v>1444473214.44</v>
      </c>
      <c r="G12" s="156">
        <v>1396184407.52</v>
      </c>
      <c r="H12" s="156">
        <f>+E12-F12</f>
        <v>0</v>
      </c>
    </row>
    <row r="13" spans="1:8" ht="9" customHeight="1">
      <c r="A13" s="155" t="s">
        <v>487</v>
      </c>
      <c r="B13" s="32"/>
      <c r="C13" s="156">
        <v>891513208.43</v>
      </c>
      <c r="D13" s="156">
        <v>-621322839.85</v>
      </c>
      <c r="E13" s="156">
        <f>SUM(C13:D13)</f>
        <v>270190368.5799999</v>
      </c>
      <c r="F13" s="156">
        <v>269845444.96</v>
      </c>
      <c r="G13" s="156">
        <v>266778032.98</v>
      </c>
      <c r="H13" s="156">
        <f>+E13-F13</f>
        <v>344923.61999994516</v>
      </c>
    </row>
    <row r="14" spans="1:8" ht="2.25" customHeight="1">
      <c r="A14" s="162"/>
      <c r="B14" s="32"/>
      <c r="C14" s="32"/>
      <c r="D14" s="32"/>
      <c r="E14" s="32"/>
      <c r="F14" s="32"/>
      <c r="G14" s="32"/>
      <c r="H14" s="32"/>
    </row>
    <row r="15" spans="1:8" s="133" customFormat="1" ht="9" customHeight="1">
      <c r="A15" s="155" t="s">
        <v>488</v>
      </c>
      <c r="B15" s="127"/>
      <c r="C15" s="156">
        <f aca="true" t="shared" si="1" ref="C15:H15">+C16+C17</f>
        <v>0</v>
      </c>
      <c r="D15" s="156">
        <f t="shared" si="1"/>
        <v>0</v>
      </c>
      <c r="E15" s="156">
        <f t="shared" si="1"/>
        <v>0</v>
      </c>
      <c r="F15" s="156">
        <f t="shared" si="1"/>
        <v>0</v>
      </c>
      <c r="G15" s="156">
        <f t="shared" si="1"/>
        <v>0</v>
      </c>
      <c r="H15" s="156">
        <f t="shared" si="1"/>
        <v>0</v>
      </c>
    </row>
    <row r="16" spans="1:8" ht="9" customHeight="1">
      <c r="A16" s="163" t="s">
        <v>489</v>
      </c>
      <c r="B16" s="32"/>
      <c r="C16" s="156">
        <v>0</v>
      </c>
      <c r="D16" s="156">
        <v>0</v>
      </c>
      <c r="E16" s="156">
        <f>SUM(C16:D16)</f>
        <v>0</v>
      </c>
      <c r="F16" s="156">
        <v>0</v>
      </c>
      <c r="G16" s="156">
        <v>0</v>
      </c>
      <c r="H16" s="156">
        <f>+E16-F16</f>
        <v>0</v>
      </c>
    </row>
    <row r="17" spans="1:8" ht="9" customHeight="1">
      <c r="A17" s="163" t="s">
        <v>490</v>
      </c>
      <c r="B17" s="32"/>
      <c r="C17" s="156">
        <v>0</v>
      </c>
      <c r="D17" s="156">
        <v>0</v>
      </c>
      <c r="E17" s="156">
        <f>SUM(C17:D17)</f>
        <v>0</v>
      </c>
      <c r="F17" s="156">
        <v>0</v>
      </c>
      <c r="G17" s="156">
        <v>0</v>
      </c>
      <c r="H17" s="156">
        <f>+E17-F17</f>
        <v>0</v>
      </c>
    </row>
    <row r="18" spans="1:8" ht="9" customHeight="1">
      <c r="A18" s="155" t="s">
        <v>491</v>
      </c>
      <c r="B18" s="32"/>
      <c r="C18" s="156">
        <v>756943675.21</v>
      </c>
      <c r="D18" s="156">
        <v>11228833.96</v>
      </c>
      <c r="E18" s="156">
        <f>SUM(C18:D18)</f>
        <v>768172509.1700001</v>
      </c>
      <c r="F18" s="156">
        <v>768172509.17</v>
      </c>
      <c r="G18" s="156">
        <v>761640818.15</v>
      </c>
      <c r="H18" s="156">
        <f>+E18-F18</f>
        <v>0</v>
      </c>
    </row>
    <row r="19" spans="1:8" ht="2.25" customHeight="1">
      <c r="A19" s="36"/>
      <c r="B19" s="32"/>
      <c r="C19" s="32"/>
      <c r="D19" s="32"/>
      <c r="E19" s="32"/>
      <c r="F19" s="32"/>
      <c r="G19" s="32"/>
      <c r="H19" s="32"/>
    </row>
    <row r="20" spans="1:8" s="133" customFormat="1" ht="9" customHeight="1">
      <c r="A20" s="274" t="s">
        <v>492</v>
      </c>
      <c r="B20" s="127"/>
      <c r="C20" s="268">
        <f aca="true" t="shared" si="2" ref="C20:H20">+C22+C23</f>
        <v>0</v>
      </c>
      <c r="D20" s="268">
        <f t="shared" si="2"/>
        <v>0</v>
      </c>
      <c r="E20" s="268">
        <f t="shared" si="2"/>
        <v>0</v>
      </c>
      <c r="F20" s="268">
        <f t="shared" si="2"/>
        <v>0</v>
      </c>
      <c r="G20" s="268">
        <f t="shared" si="2"/>
        <v>0</v>
      </c>
      <c r="H20" s="268">
        <f t="shared" si="2"/>
        <v>0</v>
      </c>
    </row>
    <row r="21" spans="1:8" s="133" customFormat="1" ht="9" customHeight="1">
      <c r="A21" s="274"/>
      <c r="B21" s="127"/>
      <c r="C21" s="268"/>
      <c r="D21" s="268"/>
      <c r="E21" s="268"/>
      <c r="F21" s="268"/>
      <c r="G21" s="268"/>
      <c r="H21" s="268"/>
    </row>
    <row r="22" spans="1:8" ht="9" customHeight="1">
      <c r="A22" s="163" t="s">
        <v>493</v>
      </c>
      <c r="B22" s="32"/>
      <c r="C22" s="156">
        <v>0</v>
      </c>
      <c r="D22" s="156">
        <v>0</v>
      </c>
      <c r="E22" s="156">
        <f>SUM(C22:D22)</f>
        <v>0</v>
      </c>
      <c r="F22" s="156">
        <v>0</v>
      </c>
      <c r="G22" s="156">
        <v>0</v>
      </c>
      <c r="H22" s="156">
        <f>+E22-F22</f>
        <v>0</v>
      </c>
    </row>
    <row r="23" spans="1:8" ht="9" customHeight="1">
      <c r="A23" s="163" t="s">
        <v>494</v>
      </c>
      <c r="B23" s="32"/>
      <c r="C23" s="156">
        <v>0</v>
      </c>
      <c r="D23" s="156">
        <v>0</v>
      </c>
      <c r="E23" s="156">
        <f>SUM(C23:D23)</f>
        <v>0</v>
      </c>
      <c r="F23" s="156">
        <v>0</v>
      </c>
      <c r="G23" s="156">
        <v>0</v>
      </c>
      <c r="H23" s="156">
        <f>+E23-F23</f>
        <v>0</v>
      </c>
    </row>
    <row r="24" spans="1:8" ht="9" customHeight="1">
      <c r="A24" s="155" t="s">
        <v>495</v>
      </c>
      <c r="B24" s="32"/>
      <c r="C24" s="156">
        <v>20000000</v>
      </c>
      <c r="D24" s="156">
        <v>-9482457.77</v>
      </c>
      <c r="E24" s="156">
        <f>SUM(C24:D24)</f>
        <v>10517542.23</v>
      </c>
      <c r="F24" s="156">
        <v>10933274.12</v>
      </c>
      <c r="G24" s="156">
        <v>10933274.12</v>
      </c>
      <c r="H24" s="156">
        <f>+E24-F24</f>
        <v>-415731.88999999873</v>
      </c>
    </row>
    <row r="25" spans="1:8" ht="2.25" customHeight="1">
      <c r="A25" s="36"/>
      <c r="B25" s="32"/>
      <c r="C25" s="32"/>
      <c r="D25" s="32"/>
      <c r="E25" s="32"/>
      <c r="F25" s="32"/>
      <c r="G25" s="32"/>
      <c r="H25" s="32"/>
    </row>
    <row r="26" spans="1:8" ht="2.25" customHeight="1">
      <c r="A26" s="36"/>
      <c r="B26" s="32"/>
      <c r="C26" s="32"/>
      <c r="D26" s="32"/>
      <c r="E26" s="32"/>
      <c r="F26" s="32"/>
      <c r="G26" s="32"/>
      <c r="H26" s="32"/>
    </row>
    <row r="27" spans="1:8" ht="9" customHeight="1">
      <c r="A27" s="153" t="s">
        <v>496</v>
      </c>
      <c r="B27" s="32"/>
      <c r="C27" s="154">
        <f aca="true" t="shared" si="3" ref="C27:H27">+C28+C29+C31+C34+C36+C40</f>
        <v>17120456</v>
      </c>
      <c r="D27" s="154">
        <f t="shared" si="3"/>
        <v>1099113835.24</v>
      </c>
      <c r="E27" s="154">
        <f t="shared" si="3"/>
        <v>1116234291.24</v>
      </c>
      <c r="F27" s="154">
        <f t="shared" si="3"/>
        <v>1114453131.24</v>
      </c>
      <c r="G27" s="154">
        <f t="shared" si="3"/>
        <v>1114453131.24</v>
      </c>
      <c r="H27" s="154">
        <f t="shared" si="3"/>
        <v>1781159.9999999905</v>
      </c>
    </row>
    <row r="28" spans="1:8" ht="9" customHeight="1">
      <c r="A28" s="155" t="s">
        <v>486</v>
      </c>
      <c r="B28" s="32"/>
      <c r="C28" s="156">
        <v>0</v>
      </c>
      <c r="D28" s="156">
        <v>905318</v>
      </c>
      <c r="E28" s="156">
        <f>SUM(C28:D28)</f>
        <v>905318</v>
      </c>
      <c r="F28" s="156">
        <v>821317.76</v>
      </c>
      <c r="G28" s="156">
        <v>821317.76</v>
      </c>
      <c r="H28" s="156">
        <f>+E28-F28</f>
        <v>84000.23999999999</v>
      </c>
    </row>
    <row r="29" spans="1:8" ht="9" customHeight="1">
      <c r="A29" s="155" t="s">
        <v>487</v>
      </c>
      <c r="B29" s="32"/>
      <c r="C29" s="156">
        <v>17120456</v>
      </c>
      <c r="D29" s="156">
        <v>1098208517.24</v>
      </c>
      <c r="E29" s="156">
        <f>SUM(C29:D29)</f>
        <v>1115328973.24</v>
      </c>
      <c r="F29" s="156">
        <v>1113631813.48</v>
      </c>
      <c r="G29" s="156">
        <v>1113631813.48</v>
      </c>
      <c r="H29" s="156">
        <f>+E29-F29</f>
        <v>1697159.7599999905</v>
      </c>
    </row>
    <row r="30" spans="1:8" ht="2.25" customHeight="1">
      <c r="A30" s="36"/>
      <c r="B30" s="32"/>
      <c r="C30" s="32"/>
      <c r="D30" s="32"/>
      <c r="E30" s="32"/>
      <c r="F30" s="32"/>
      <c r="G30" s="32"/>
      <c r="H30" s="32"/>
    </row>
    <row r="31" spans="1:8" s="133" customFormat="1" ht="9" customHeight="1">
      <c r="A31" s="155" t="s">
        <v>488</v>
      </c>
      <c r="B31" s="127"/>
      <c r="C31" s="156">
        <f aca="true" t="shared" si="4" ref="C31:H31">+C32+C33</f>
        <v>0</v>
      </c>
      <c r="D31" s="156">
        <f t="shared" si="4"/>
        <v>0</v>
      </c>
      <c r="E31" s="156">
        <f t="shared" si="4"/>
        <v>0</v>
      </c>
      <c r="F31" s="156">
        <f t="shared" si="4"/>
        <v>0</v>
      </c>
      <c r="G31" s="156">
        <f t="shared" si="4"/>
        <v>0</v>
      </c>
      <c r="H31" s="156">
        <f t="shared" si="4"/>
        <v>0</v>
      </c>
    </row>
    <row r="32" spans="1:8" ht="9" customHeight="1">
      <c r="A32" s="163" t="s">
        <v>489</v>
      </c>
      <c r="B32" s="32"/>
      <c r="C32" s="156">
        <v>0</v>
      </c>
      <c r="D32" s="156">
        <v>0</v>
      </c>
      <c r="E32" s="156">
        <f>SUM(C32:D32)</f>
        <v>0</v>
      </c>
      <c r="F32" s="156">
        <v>0</v>
      </c>
      <c r="G32" s="156">
        <v>0</v>
      </c>
      <c r="H32" s="156">
        <f>+E32-F32</f>
        <v>0</v>
      </c>
    </row>
    <row r="33" spans="1:8" ht="9" customHeight="1">
      <c r="A33" s="163" t="s">
        <v>490</v>
      </c>
      <c r="B33" s="32"/>
      <c r="C33" s="156">
        <v>0</v>
      </c>
      <c r="D33" s="156">
        <v>0</v>
      </c>
      <c r="E33" s="156">
        <f>SUM(C33:D33)</f>
        <v>0</v>
      </c>
      <c r="F33" s="156">
        <v>0</v>
      </c>
      <c r="G33" s="156">
        <v>0</v>
      </c>
      <c r="H33" s="156">
        <f>+E33-F33</f>
        <v>0</v>
      </c>
    </row>
    <row r="34" spans="1:8" ht="9" customHeight="1">
      <c r="A34" s="155" t="s">
        <v>491</v>
      </c>
      <c r="B34" s="32"/>
      <c r="C34" s="156">
        <v>0</v>
      </c>
      <c r="D34" s="156">
        <v>0</v>
      </c>
      <c r="E34" s="156">
        <f>SUM(C34:D34)</f>
        <v>0</v>
      </c>
      <c r="F34" s="156">
        <v>0</v>
      </c>
      <c r="G34" s="156">
        <v>0</v>
      </c>
      <c r="H34" s="156">
        <f>+E34-F34</f>
        <v>0</v>
      </c>
    </row>
    <row r="35" spans="1:8" ht="2.25" customHeight="1">
      <c r="A35" s="36"/>
      <c r="B35" s="32"/>
      <c r="C35" s="32"/>
      <c r="D35" s="32"/>
      <c r="E35" s="32"/>
      <c r="F35" s="32"/>
      <c r="G35" s="32"/>
      <c r="H35" s="32"/>
    </row>
    <row r="36" spans="1:8" s="133" customFormat="1" ht="9" customHeight="1">
      <c r="A36" s="274" t="s">
        <v>492</v>
      </c>
      <c r="B36" s="127"/>
      <c r="C36" s="268">
        <f aca="true" t="shared" si="5" ref="C36:H36">+C38+C39</f>
        <v>0</v>
      </c>
      <c r="D36" s="268">
        <f t="shared" si="5"/>
        <v>0</v>
      </c>
      <c r="E36" s="268">
        <f t="shared" si="5"/>
        <v>0</v>
      </c>
      <c r="F36" s="268">
        <f t="shared" si="5"/>
        <v>0</v>
      </c>
      <c r="G36" s="268">
        <f t="shared" si="5"/>
        <v>0</v>
      </c>
      <c r="H36" s="268">
        <f t="shared" si="5"/>
        <v>0</v>
      </c>
    </row>
    <row r="37" spans="1:8" s="133" customFormat="1" ht="9" customHeight="1">
      <c r="A37" s="274"/>
      <c r="B37" s="127"/>
      <c r="C37" s="268"/>
      <c r="D37" s="268"/>
      <c r="E37" s="268"/>
      <c r="F37" s="268"/>
      <c r="G37" s="268"/>
      <c r="H37" s="268"/>
    </row>
    <row r="38" spans="1:8" ht="9" customHeight="1">
      <c r="A38" s="163" t="s">
        <v>493</v>
      </c>
      <c r="B38" s="32"/>
      <c r="C38" s="156">
        <v>0</v>
      </c>
      <c r="D38" s="156">
        <v>0</v>
      </c>
      <c r="E38" s="156">
        <f>SUM(C38:D38)</f>
        <v>0</v>
      </c>
      <c r="F38" s="156">
        <v>0</v>
      </c>
      <c r="G38" s="156">
        <v>0</v>
      </c>
      <c r="H38" s="156">
        <f>+E38-F38</f>
        <v>0</v>
      </c>
    </row>
    <row r="39" spans="1:8" ht="9" customHeight="1">
      <c r="A39" s="163" t="s">
        <v>494</v>
      </c>
      <c r="B39" s="32"/>
      <c r="C39" s="156">
        <v>0</v>
      </c>
      <c r="D39" s="156">
        <v>0</v>
      </c>
      <c r="E39" s="156">
        <f>SUM(C39:D39)</f>
        <v>0</v>
      </c>
      <c r="F39" s="156">
        <v>0</v>
      </c>
      <c r="G39" s="156">
        <v>0</v>
      </c>
      <c r="H39" s="156">
        <f>+E39-F39</f>
        <v>0</v>
      </c>
    </row>
    <row r="40" spans="1:8" ht="9" customHeight="1">
      <c r="A40" s="155" t="s">
        <v>495</v>
      </c>
      <c r="B40" s="32"/>
      <c r="C40" s="156">
        <v>0</v>
      </c>
      <c r="D40" s="156">
        <v>0</v>
      </c>
      <c r="E40" s="156">
        <f>SUM(C40:D40)</f>
        <v>0</v>
      </c>
      <c r="F40" s="156">
        <v>0</v>
      </c>
      <c r="G40" s="156">
        <v>0</v>
      </c>
      <c r="H40" s="156">
        <f>+E40-F40</f>
        <v>0</v>
      </c>
    </row>
    <row r="41" spans="1:8" ht="2.25" customHeight="1">
      <c r="A41" s="36"/>
      <c r="B41" s="32"/>
      <c r="C41" s="32"/>
      <c r="D41" s="32"/>
      <c r="E41" s="32"/>
      <c r="F41" s="32"/>
      <c r="G41" s="32"/>
      <c r="H41" s="32"/>
    </row>
    <row r="42" spans="1:8" ht="9" customHeight="1">
      <c r="A42" s="153" t="s">
        <v>497</v>
      </c>
      <c r="B42" s="32"/>
      <c r="C42" s="154">
        <f aca="true" t="shared" si="6" ref="C42:H42">+C11+C27</f>
        <v>3485561785.28</v>
      </c>
      <c r="D42" s="154">
        <f t="shared" si="6"/>
        <v>124026140.38000011</v>
      </c>
      <c r="E42" s="154">
        <f t="shared" si="6"/>
        <v>3609587925.66</v>
      </c>
      <c r="F42" s="154">
        <f t="shared" si="6"/>
        <v>3607877573.9300003</v>
      </c>
      <c r="G42" s="154">
        <f t="shared" si="6"/>
        <v>3549989664.01</v>
      </c>
      <c r="H42" s="154">
        <f t="shared" si="6"/>
        <v>1710351.729999937</v>
      </c>
    </row>
    <row r="43" spans="1:8" ht="3.75" customHeight="1">
      <c r="A43" s="117"/>
      <c r="B43" s="50"/>
      <c r="C43" s="50"/>
      <c r="D43" s="50"/>
      <c r="E43" s="50"/>
      <c r="F43" s="50"/>
      <c r="G43" s="50"/>
      <c r="H43" s="50"/>
    </row>
    <row r="44" ht="3.75" customHeight="1"/>
  </sheetData>
  <sheetProtection/>
  <mergeCells count="23">
    <mergeCell ref="E7:E8"/>
    <mergeCell ref="F7:F8"/>
    <mergeCell ref="G7:G8"/>
    <mergeCell ref="D20:D21"/>
    <mergeCell ref="E20:E21"/>
    <mergeCell ref="F20:F21"/>
    <mergeCell ref="G20:G21"/>
    <mergeCell ref="A1:H5"/>
    <mergeCell ref="A6:B8"/>
    <mergeCell ref="C6:G6"/>
    <mergeCell ref="H6:H8"/>
    <mergeCell ref="C7:C8"/>
    <mergeCell ref="D7:D8"/>
    <mergeCell ref="H20:H21"/>
    <mergeCell ref="A36:A37"/>
    <mergeCell ref="C36:C37"/>
    <mergeCell ref="D36:D37"/>
    <mergeCell ref="E36:E37"/>
    <mergeCell ref="F36:F37"/>
    <mergeCell ref="G36:G37"/>
    <mergeCell ref="H36:H37"/>
    <mergeCell ref="A20:A21"/>
    <mergeCell ref="C20:C21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Elizabeth Perez</cp:lastModifiedBy>
  <cp:lastPrinted>2023-02-03T18:22:17Z</cp:lastPrinted>
  <dcterms:created xsi:type="dcterms:W3CDTF">2023-02-03T19:22:29Z</dcterms:created>
  <dcterms:modified xsi:type="dcterms:W3CDTF">2023-02-03T20:34:37Z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A0B44A456053326E0775961CF3DF6AA61068147D72AC47F19A54845879E167FB73698974008035098E8D61F1AC10BC7EC8901DABA2CA4568D9050C4BCD6ED3569434A7C85E6B6EE4CC67997EE122FEF460D67198BD4E26EEF433ABD993C17DCDEEE08A871AA8BF05A8956C0CEEB7B5A1CD6CA81BACF00B74B554F6E48379756</vt:lpwstr>
  </property>
  <property fmtid="{D5CDD505-2E9C-101B-9397-08002B2CF9AE}" pid="8" name="Business Objects Context Information6">
    <vt:lpwstr>AC6360BA769EBBC5E2C6E267B79E6B6DF076C9BBD507305A7D6DB4D195C40BF2352AF97AE69D2DA70A94C40B197199C33599CB0990D954520BDC8646CB7DB97E0016C483</vt:lpwstr>
  </property>
</Properties>
</file>